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udget\2017 Budget\2017 Monthly Reports\"/>
    </mc:Choice>
  </mc:AlternateContent>
  <bookViews>
    <workbookView xWindow="0" yWindow="0" windowWidth="14505" windowHeight="7890" activeTab="1"/>
  </bookViews>
  <sheets>
    <sheet name="QuickBooks Export Tips" sheetId="2" r:id="rId1"/>
    <sheet name="Sheet1" sheetId="1" r:id="rId2"/>
  </sheets>
  <definedNames>
    <definedName name="_xlnm.Print_Titles" localSheetId="1">Sheet1!$A:$H,Sheet1!$1:$2</definedName>
    <definedName name="QB_COLUMN_59200" localSheetId="1" hidden="1">Sheet1!$I$2</definedName>
    <definedName name="QB_COLUMN_62230" localSheetId="1" hidden="1">Sheet1!$L$2</definedName>
    <definedName name="QB_COLUMN_63620" localSheetId="1" hidden="1">Sheet1!$K$2</definedName>
    <definedName name="QB_COLUMN_63650" localSheetId="1" hidden="1">Sheet1!$N$2</definedName>
    <definedName name="QB_COLUMN_76210" localSheetId="1" hidden="1">Sheet1!$J$2</definedName>
    <definedName name="QB_COLUMN_76240" localSheetId="1" hidden="1">Sheet1!$M$2</definedName>
    <definedName name="QB_COLUMN_76260" localSheetId="1" hidden="1">Sheet1!$O$2</definedName>
    <definedName name="QB_DATA_0" localSheetId="1" hidden="1">Sheet1!$7:$7,Sheet1!$8:$8,Sheet1!$9:$9,Sheet1!$10:$10,Sheet1!$11:$11,Sheet1!$12:$12,Sheet1!$14:$14,Sheet1!$15:$15,Sheet1!$16:$16,Sheet1!$18:$18,Sheet1!$22:$22,Sheet1!$23:$23,Sheet1!$24:$24,Sheet1!$25:$25,Sheet1!$26:$26,Sheet1!$29:$29</definedName>
    <definedName name="QB_DATA_1" localSheetId="1" hidden="1">Sheet1!$30:$30,Sheet1!$31:$31,Sheet1!$32:$32,Sheet1!$33:$33,Sheet1!$34:$34,Sheet1!$37:$37,Sheet1!$40:$40,Sheet1!$46:$46,Sheet1!$48:$48,Sheet1!$50:$50,Sheet1!$53:$53,Sheet1!$54:$54,Sheet1!$55:$55,Sheet1!$56:$56,Sheet1!$57:$57,Sheet1!$58:$58</definedName>
    <definedName name="QB_DATA_2" localSheetId="1" hidden="1">Sheet1!$59:$59,Sheet1!$60:$60,Sheet1!$61:$61,Sheet1!$62:$62,Sheet1!$63:$63,Sheet1!$66:$66,Sheet1!$67:$67,Sheet1!$70:$70,Sheet1!$71:$71,Sheet1!$72:$72,Sheet1!$73:$73,Sheet1!$74:$74,Sheet1!$75:$75,Sheet1!$76:$76,Sheet1!$77:$77,Sheet1!$78:$78</definedName>
    <definedName name="QB_DATA_3" localSheetId="1" hidden="1">Sheet1!$81:$81,Sheet1!$82:$82,Sheet1!$83:$83,Sheet1!$84:$84,Sheet1!$85:$85,Sheet1!$86:$86,Sheet1!$89:$89,Sheet1!$91:$91,Sheet1!$92:$92,Sheet1!$93:$93,Sheet1!$94:$94,Sheet1!$96:$96,Sheet1!$99:$99,Sheet1!$100:$100,Sheet1!$101:$101,Sheet1!$102:$102</definedName>
    <definedName name="QB_DATA_4" localSheetId="1" hidden="1">Sheet1!$103:$103,Sheet1!$106:$106,Sheet1!$107:$107</definedName>
    <definedName name="QB_FORMULA_0" localSheetId="1" hidden="1">Sheet1!$I$17,Sheet1!$L$17,Sheet1!$K$18,Sheet1!$N$18,Sheet1!$I$19,Sheet1!$J$19,Sheet1!$K$19,Sheet1!$L$19,Sheet1!$M$19,Sheet1!$N$19,Sheet1!$O$19,Sheet1!$I$20,Sheet1!$J$20,Sheet1!$K$20,Sheet1!$L$20,Sheet1!$M$20</definedName>
    <definedName name="QB_FORMULA_1" localSheetId="1" hidden="1">Sheet1!$N$20,Sheet1!$O$20,Sheet1!$K$22,Sheet1!$N$22,Sheet1!$K$23,Sheet1!$N$23,Sheet1!$K$24,Sheet1!$N$24,Sheet1!$K$25,Sheet1!$N$25,Sheet1!$I$27,Sheet1!$J$27,Sheet1!$K$27,Sheet1!$L$27,Sheet1!$M$27,Sheet1!$N$27</definedName>
    <definedName name="QB_FORMULA_10" localSheetId="1" hidden="1">Sheet1!$J$87,Sheet1!$K$87,Sheet1!$L$87,Sheet1!$M$87,Sheet1!$N$87,Sheet1!$O$87,Sheet1!$K$89,Sheet1!$N$89,Sheet1!$K$92,Sheet1!$N$92,Sheet1!$K$93,Sheet1!$N$93,Sheet1!$I$95,Sheet1!$J$95,Sheet1!$K$95,Sheet1!$L$95</definedName>
    <definedName name="QB_FORMULA_11" localSheetId="1" hidden="1">Sheet1!$M$95,Sheet1!$N$95,Sheet1!$O$95,Sheet1!$I$97,Sheet1!$J$97,Sheet1!$K$97,Sheet1!$L$97,Sheet1!$M$97,Sheet1!$N$97,Sheet1!$O$97,Sheet1!$K$99,Sheet1!$N$99,Sheet1!$K$100,Sheet1!$N$100,Sheet1!$K$101,Sheet1!$N$101</definedName>
    <definedName name="QB_FORMULA_12" localSheetId="1" hidden="1">Sheet1!$I$104,Sheet1!$J$104,Sheet1!$K$104,Sheet1!$L$104,Sheet1!$M$104,Sheet1!$N$104,Sheet1!$O$104,Sheet1!$K$106,Sheet1!$N$106,Sheet1!$K$107,Sheet1!$N$107,Sheet1!$I$108,Sheet1!$J$108,Sheet1!$K$108,Sheet1!$L$108,Sheet1!$M$108</definedName>
    <definedName name="QB_FORMULA_13" localSheetId="1" hidden="1">Sheet1!$N$108,Sheet1!$O$108,Sheet1!$I$109,Sheet1!$J$109,Sheet1!$K$109,Sheet1!$L$109,Sheet1!$M$109,Sheet1!$N$109,Sheet1!$O$109,Sheet1!$I$110,Sheet1!$J$110,Sheet1!$K$110,Sheet1!$L$110,Sheet1!$M$110,Sheet1!$N$110,Sheet1!$O$110</definedName>
    <definedName name="QB_FORMULA_14" localSheetId="1" hidden="1">Sheet1!$I$113,Sheet1!$J$113,Sheet1!$K$113,Sheet1!$L$113,Sheet1!$M$113,Sheet1!$N$113,Sheet1!$O$113</definedName>
    <definedName name="QB_FORMULA_2" localSheetId="1" hidden="1">Sheet1!$O$27,Sheet1!$K$29,Sheet1!$N$29,Sheet1!$K$30,Sheet1!$N$30,Sheet1!$K$31,Sheet1!$N$31,Sheet1!$K$34,Sheet1!$N$34,Sheet1!$I$35,Sheet1!$J$35,Sheet1!$K$35,Sheet1!$L$35,Sheet1!$M$35,Sheet1!$N$35,Sheet1!$O$35</definedName>
    <definedName name="QB_FORMULA_3" localSheetId="1" hidden="1">Sheet1!$K$37,Sheet1!$N$37,Sheet1!$I$38,Sheet1!$J$38,Sheet1!$K$38,Sheet1!$L$38,Sheet1!$M$38,Sheet1!$N$38,Sheet1!$O$38,Sheet1!$I$41,Sheet1!$L$41,Sheet1!$I$42,Sheet1!$J$42,Sheet1!$K$42,Sheet1!$L$42,Sheet1!$M$42</definedName>
    <definedName name="QB_FORMULA_4" localSheetId="1" hidden="1">Sheet1!$N$42,Sheet1!$O$42,Sheet1!$I$43,Sheet1!$J$43,Sheet1!$K$43,Sheet1!$L$43,Sheet1!$M$43,Sheet1!$N$43,Sheet1!$O$43,Sheet1!$K$46,Sheet1!$N$46,Sheet1!$I$49,Sheet1!$L$49,Sheet1!$K$50,Sheet1!$N$50,Sheet1!$I$51</definedName>
    <definedName name="QB_FORMULA_5" localSheetId="1" hidden="1">Sheet1!$J$51,Sheet1!$K$51,Sheet1!$L$51,Sheet1!$M$51,Sheet1!$N$51,Sheet1!$O$51,Sheet1!$K$53,Sheet1!$N$53,Sheet1!$K$54,Sheet1!$N$54,Sheet1!$K$55,Sheet1!$N$55,Sheet1!$K$56,Sheet1!$N$56,Sheet1!$K$58,Sheet1!$N$58</definedName>
    <definedName name="QB_FORMULA_6" localSheetId="1" hidden="1">Sheet1!$K$59,Sheet1!$N$59,Sheet1!$K$60,Sheet1!$N$60,Sheet1!$K$61,Sheet1!$N$61,Sheet1!$K$62,Sheet1!$N$62,Sheet1!$K$63,Sheet1!$N$63,Sheet1!$I$64,Sheet1!$J$64,Sheet1!$K$64,Sheet1!$L$64,Sheet1!$M$64,Sheet1!$N$64</definedName>
    <definedName name="QB_FORMULA_7" localSheetId="1" hidden="1">Sheet1!$O$64,Sheet1!$K$66,Sheet1!$N$66,Sheet1!$K$67,Sheet1!$N$67,Sheet1!$I$68,Sheet1!$J$68,Sheet1!$K$68,Sheet1!$L$68,Sheet1!$M$68,Sheet1!$N$68,Sheet1!$O$68,Sheet1!$K$70,Sheet1!$N$70,Sheet1!$K$71,Sheet1!$N$71</definedName>
    <definedName name="QB_FORMULA_8" localSheetId="1" hidden="1">Sheet1!$K$72,Sheet1!$N$72,Sheet1!$K$73,Sheet1!$N$73,Sheet1!$K$74,Sheet1!$N$74,Sheet1!$K$75,Sheet1!$N$75,Sheet1!$K$76,Sheet1!$N$76,Sheet1!$K$77,Sheet1!$N$77,Sheet1!$K$78,Sheet1!$N$78,Sheet1!$I$79,Sheet1!$J$79</definedName>
    <definedName name="QB_FORMULA_9" localSheetId="1" hidden="1">Sheet1!$K$79,Sheet1!$L$79,Sheet1!$M$79,Sheet1!$N$79,Sheet1!$O$79,Sheet1!$K$81,Sheet1!$N$81,Sheet1!$K$82,Sheet1!$N$82,Sheet1!$K$83,Sheet1!$N$83,Sheet1!$K$84,Sheet1!$N$84,Sheet1!$K$85,Sheet1!$N$85,Sheet1!$I$87</definedName>
    <definedName name="QB_ROW_10250" localSheetId="1" hidden="1">Sheet1!$F$22</definedName>
    <definedName name="QB_ROW_103250" localSheetId="1" hidden="1">Sheet1!$F$75</definedName>
    <definedName name="QB_ROW_106250" localSheetId="1" hidden="1">Sheet1!$F$96</definedName>
    <definedName name="QB_ROW_107250" localSheetId="1" hidden="1">Sheet1!$F$46</definedName>
    <definedName name="QB_ROW_110260" localSheetId="1" hidden="1">Sheet1!$G$7</definedName>
    <definedName name="QB_ROW_112250" localSheetId="1" hidden="1">Sheet1!$F$83</definedName>
    <definedName name="QB_ROW_115060" localSheetId="1" hidden="1">Sheet1!$G$13</definedName>
    <definedName name="QB_ROW_115270" localSheetId="1" hidden="1">Sheet1!$H$16</definedName>
    <definedName name="QB_ROW_115360" localSheetId="1" hidden="1">Sheet1!$G$17</definedName>
    <definedName name="QB_ROW_118250" localSheetId="1" hidden="1">Sheet1!$F$70</definedName>
    <definedName name="QB_ROW_121250" localSheetId="1" hidden="1">Sheet1!$F$71</definedName>
    <definedName name="QB_ROW_12250" localSheetId="1" hidden="1">Sheet1!$F$24</definedName>
    <definedName name="QB_ROW_123250" localSheetId="1" hidden="1">Sheet1!$F$78</definedName>
    <definedName name="QB_ROW_124250" localSheetId="1" hidden="1">Sheet1!$F$56</definedName>
    <definedName name="QB_ROW_126260" localSheetId="1" hidden="1">Sheet1!$G$10</definedName>
    <definedName name="QB_ROW_146250" localSheetId="1" hidden="1">Sheet1!$F$54</definedName>
    <definedName name="QB_ROW_149040" localSheetId="1" hidden="1">Sheet1!$E$98</definedName>
    <definedName name="QB_ROW_149340" localSheetId="1" hidden="1">Sheet1!$E$104</definedName>
    <definedName name="QB_ROW_15040" localSheetId="1" hidden="1">Sheet1!$E$36</definedName>
    <definedName name="QB_ROW_152250" localSheetId="1" hidden="1">Sheet1!$F$63</definedName>
    <definedName name="QB_ROW_153250" localSheetId="1" hidden="1">Sheet1!$F$61</definedName>
    <definedName name="QB_ROW_15340" localSheetId="1" hidden="1">Sheet1!$E$38</definedName>
    <definedName name="QB_ROW_154250" localSheetId="1" hidden="1">Sheet1!$F$100</definedName>
    <definedName name="QB_ROW_155260" localSheetId="1" hidden="1">Sheet1!$G$12</definedName>
    <definedName name="QB_ROW_156250" localSheetId="1" hidden="1">Sheet1!$F$62</definedName>
    <definedName name="QB_ROW_161250" localSheetId="1" hidden="1">Sheet1!$F$53</definedName>
    <definedName name="QB_ROW_162250" localSheetId="1" hidden="1">Sheet1!$F$59</definedName>
    <definedName name="QB_ROW_16250" localSheetId="1" hidden="1">Sheet1!$F$37</definedName>
    <definedName name="QB_ROW_163250" localSheetId="1" hidden="1">Sheet1!$F$29</definedName>
    <definedName name="QB_ROW_164250" localSheetId="1" hidden="1">Sheet1!$F$72</definedName>
    <definedName name="QB_ROW_165040" localSheetId="1" hidden="1">Sheet1!$E$45</definedName>
    <definedName name="QB_ROW_165340" localSheetId="1" hidden="1">Sheet1!$E$51</definedName>
    <definedName name="QB_ROW_166250" localSheetId="1" hidden="1">Sheet1!$F$50</definedName>
    <definedName name="QB_ROW_167050" localSheetId="1" hidden="1">Sheet1!$F$47</definedName>
    <definedName name="QB_ROW_167350" localSheetId="1" hidden="1">Sheet1!$F$49</definedName>
    <definedName name="QB_ROW_170250" localSheetId="1" hidden="1">Sheet1!$F$102</definedName>
    <definedName name="QB_ROW_17040" localSheetId="1" hidden="1">Sheet1!$E$39</definedName>
    <definedName name="QB_ROW_171250" localSheetId="1" hidden="1">Sheet1!$F$101</definedName>
    <definedName name="QB_ROW_17340" localSheetId="1" hidden="1">Sheet1!$E$41</definedName>
    <definedName name="QB_ROW_177260" localSheetId="1" hidden="1">Sheet1!$G$91</definedName>
    <definedName name="QB_ROW_178270" localSheetId="1" hidden="1">Sheet1!$H$15</definedName>
    <definedName name="QB_ROW_179260" localSheetId="1" hidden="1">Sheet1!$G$92</definedName>
    <definedName name="QB_ROW_181260" localSheetId="1" hidden="1">Sheet1!$G$93</definedName>
    <definedName name="QB_ROW_18250" localSheetId="1" hidden="1">Sheet1!$F$40</definedName>
    <definedName name="QB_ROW_18301" localSheetId="1" hidden="1">Sheet1!$A$113</definedName>
    <definedName name="QB_ROW_188250" localSheetId="1" hidden="1">Sheet1!$F$106</definedName>
    <definedName name="QB_ROW_189250" localSheetId="1" hidden="1">Sheet1!$F$103</definedName>
    <definedName name="QB_ROW_19011" localSheetId="1" hidden="1">Sheet1!$B$3</definedName>
    <definedName name="QB_ROW_19040" localSheetId="1" hidden="1">Sheet1!$E$5</definedName>
    <definedName name="QB_ROW_191250" localSheetId="1" hidden="1">Sheet1!$F$30</definedName>
    <definedName name="QB_ROW_19311" localSheetId="1" hidden="1">Sheet1!$B$110</definedName>
    <definedName name="QB_ROW_193260" localSheetId="1" hidden="1">Sheet1!$G$48</definedName>
    <definedName name="QB_ROW_19340" localSheetId="1" hidden="1">Sheet1!$E$20</definedName>
    <definedName name="QB_ROW_194270" localSheetId="1" hidden="1">Sheet1!$H$14</definedName>
    <definedName name="QB_ROW_197040" localSheetId="1" hidden="1">Sheet1!$E$28</definedName>
    <definedName name="QB_ROW_197340" localSheetId="1" hidden="1">Sheet1!$E$35</definedName>
    <definedName name="QB_ROW_199250" localSheetId="1" hidden="1">Sheet1!$F$31</definedName>
    <definedName name="QB_ROW_200250" localSheetId="1" hidden="1">Sheet1!$F$32</definedName>
    <definedName name="QB_ROW_20031" localSheetId="1" hidden="1">Sheet1!$D$4</definedName>
    <definedName name="QB_ROW_201250" localSheetId="1" hidden="1">Sheet1!$F$33</definedName>
    <definedName name="QB_ROW_202250" localSheetId="1" hidden="1">Sheet1!$F$26</definedName>
    <definedName name="QB_ROW_203250" localSheetId="1" hidden="1">Sheet1!$F$34</definedName>
    <definedName name="QB_ROW_20331" localSheetId="1" hidden="1">Sheet1!$D$42</definedName>
    <definedName name="QB_ROW_21031" localSheetId="1" hidden="1">Sheet1!$D$44</definedName>
    <definedName name="QB_ROW_21331" localSheetId="1" hidden="1">Sheet1!$D$109</definedName>
    <definedName name="QB_ROW_24040" localSheetId="1" hidden="1">Sheet1!$E$65</definedName>
    <definedName name="QB_ROW_24340" localSheetId="1" hidden="1">Sheet1!$E$68</definedName>
    <definedName name="QB_ROW_25250" localSheetId="1" hidden="1">Sheet1!$F$66</definedName>
    <definedName name="QB_ROW_27250" localSheetId="1" hidden="1">Sheet1!$F$67</definedName>
    <definedName name="QB_ROW_28040" localSheetId="1" hidden="1">Sheet1!$E$52</definedName>
    <definedName name="QB_ROW_28340" localSheetId="1" hidden="1">Sheet1!$E$64</definedName>
    <definedName name="QB_ROW_31250" localSheetId="1" hidden="1">Sheet1!$F$57</definedName>
    <definedName name="QB_ROW_32250" localSheetId="1" hidden="1">Sheet1!$F$82</definedName>
    <definedName name="QB_ROW_33250" localSheetId="1" hidden="1">Sheet1!$F$60</definedName>
    <definedName name="QB_ROW_34040" localSheetId="1" hidden="1">Sheet1!$E$69</definedName>
    <definedName name="QB_ROW_34340" localSheetId="1" hidden="1">Sheet1!$E$79</definedName>
    <definedName name="QB_ROW_36250" localSheetId="1" hidden="1">Sheet1!$F$73</definedName>
    <definedName name="QB_ROW_37250" localSheetId="1" hidden="1">Sheet1!$F$74</definedName>
    <definedName name="QB_ROW_38250" localSheetId="1" hidden="1">Sheet1!$F$76</definedName>
    <definedName name="QB_ROW_39250" localSheetId="1" hidden="1">Sheet1!$F$77</definedName>
    <definedName name="QB_ROW_40040" localSheetId="1" hidden="1">Sheet1!$E$88</definedName>
    <definedName name="QB_ROW_40340" localSheetId="1" hidden="1">Sheet1!$E$97</definedName>
    <definedName name="QB_ROW_41250" localSheetId="1" hidden="1">Sheet1!$F$81</definedName>
    <definedName name="QB_ROW_42050" localSheetId="1" hidden="1">Sheet1!$F$90</definedName>
    <definedName name="QB_ROW_42260" localSheetId="1" hidden="1">Sheet1!$G$94</definedName>
    <definedName name="QB_ROW_42350" localSheetId="1" hidden="1">Sheet1!$F$95</definedName>
    <definedName name="QB_ROW_43040" localSheetId="1" hidden="1">Sheet1!$E$105</definedName>
    <definedName name="QB_ROW_43340" localSheetId="1" hidden="1">Sheet1!$E$108</definedName>
    <definedName name="QB_ROW_44250" localSheetId="1" hidden="1">Sheet1!$F$107</definedName>
    <definedName name="QB_ROW_51250" localSheetId="1" hidden="1">Sheet1!$F$99</definedName>
    <definedName name="QB_ROW_55250" localSheetId="1" hidden="1">Sheet1!$F$23</definedName>
    <definedName name="QB_ROW_58050" localSheetId="1" hidden="1">Sheet1!$F$6</definedName>
    <definedName name="QB_ROW_58260" localSheetId="1" hidden="1">Sheet1!$G$18</definedName>
    <definedName name="QB_ROW_58350" localSheetId="1" hidden="1">Sheet1!$F$19</definedName>
    <definedName name="QB_ROW_62260" localSheetId="1" hidden="1">Sheet1!$G$8</definedName>
    <definedName name="QB_ROW_63260" localSheetId="1" hidden="1">Sheet1!$G$9</definedName>
    <definedName name="QB_ROW_68250" localSheetId="1" hidden="1">Sheet1!$F$25</definedName>
    <definedName name="QB_ROW_71250" localSheetId="1" hidden="1">Sheet1!$F$89</definedName>
    <definedName name="QB_ROW_72040" localSheetId="1" hidden="1">Sheet1!$E$80</definedName>
    <definedName name="QB_ROW_72250" localSheetId="1" hidden="1">Sheet1!$F$86</definedName>
    <definedName name="QB_ROW_72340" localSheetId="1" hidden="1">Sheet1!$E$87</definedName>
    <definedName name="QB_ROW_73250" localSheetId="1" hidden="1">Sheet1!$F$85</definedName>
    <definedName name="QB_ROW_74250" localSheetId="1" hidden="1">Sheet1!$F$84</definedName>
    <definedName name="QB_ROW_81260" localSheetId="1" hidden="1">Sheet1!$G$11</definedName>
    <definedName name="QB_ROW_83250" localSheetId="1" hidden="1">Sheet1!$F$58</definedName>
    <definedName name="QB_ROW_84250" localSheetId="1" hidden="1">Sheet1!$F$55</definedName>
    <definedName name="QB_ROW_86321" localSheetId="1" hidden="1">Sheet1!$C$43</definedName>
    <definedName name="QB_ROW_9040" localSheetId="1" hidden="1">Sheet1!$E$21</definedName>
    <definedName name="QB_ROW_9340" localSheetId="1" hidden="1">Sheet1!$E$27</definedName>
    <definedName name="QBCANSUPPORTUPDATE" localSheetId="1">TRUE</definedName>
    <definedName name="QBCOMPANYFILENAME" localSheetId="1">"Q:\SAMARITAN COUNSELING CENTER OF TYLER, INC..qbw"</definedName>
    <definedName name="QBENDDATE" localSheetId="1">20170831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"f35577bcd6aa4e3d8322dd3022b2a47d"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8</definedName>
    <definedName name="QBSTARTDATE" localSheetId="1">20170801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1" l="1"/>
  <c r="K116" i="1"/>
  <c r="L116" i="1"/>
  <c r="M116" i="1"/>
  <c r="N116" i="1"/>
  <c r="O116" i="1"/>
  <c r="I116" i="1"/>
  <c r="M115" i="1"/>
  <c r="L115" i="1"/>
  <c r="K115" i="1"/>
  <c r="N115" i="1" l="1"/>
  <c r="O113" i="1" l="1"/>
  <c r="N57" i="1" l="1"/>
  <c r="K57" i="1"/>
  <c r="K40" i="1" l="1"/>
  <c r="N33" i="1"/>
  <c r="K33" i="1"/>
  <c r="N32" i="1"/>
  <c r="K32" i="1"/>
  <c r="N26" i="1"/>
  <c r="K26" i="1"/>
  <c r="O108" i="1" l="1"/>
  <c r="M108" i="1"/>
  <c r="N108" i="1" s="1"/>
  <c r="L108" i="1"/>
  <c r="J108" i="1"/>
  <c r="I108" i="1"/>
  <c r="K108" i="1" s="1"/>
  <c r="N107" i="1"/>
  <c r="K107" i="1"/>
  <c r="N106" i="1"/>
  <c r="K106" i="1"/>
  <c r="O104" i="1"/>
  <c r="M104" i="1"/>
  <c r="L104" i="1"/>
  <c r="N104" i="1" s="1"/>
  <c r="J104" i="1"/>
  <c r="I104" i="1"/>
  <c r="K104" i="1" s="1"/>
  <c r="N101" i="1"/>
  <c r="K101" i="1"/>
  <c r="N100" i="1"/>
  <c r="K100" i="1"/>
  <c r="N99" i="1"/>
  <c r="K99" i="1"/>
  <c r="O95" i="1"/>
  <c r="O97" i="1" s="1"/>
  <c r="M95" i="1"/>
  <c r="M97" i="1" s="1"/>
  <c r="L95" i="1"/>
  <c r="J95" i="1"/>
  <c r="J97" i="1" s="1"/>
  <c r="I95" i="1"/>
  <c r="I97" i="1" s="1"/>
  <c r="N93" i="1"/>
  <c r="K93" i="1"/>
  <c r="N92" i="1"/>
  <c r="K92" i="1"/>
  <c r="N89" i="1"/>
  <c r="K89" i="1"/>
  <c r="O87" i="1"/>
  <c r="M87" i="1"/>
  <c r="L87" i="1"/>
  <c r="J87" i="1"/>
  <c r="I87" i="1"/>
  <c r="K87" i="1" s="1"/>
  <c r="N85" i="1"/>
  <c r="K85" i="1"/>
  <c r="N84" i="1"/>
  <c r="K84" i="1"/>
  <c r="N83" i="1"/>
  <c r="K83" i="1"/>
  <c r="N82" i="1"/>
  <c r="K82" i="1"/>
  <c r="N81" i="1"/>
  <c r="K81" i="1"/>
  <c r="O79" i="1"/>
  <c r="M79" i="1"/>
  <c r="L79" i="1"/>
  <c r="N79" i="1" s="1"/>
  <c r="K79" i="1"/>
  <c r="J79" i="1"/>
  <c r="I79" i="1"/>
  <c r="N78" i="1"/>
  <c r="K78" i="1"/>
  <c r="N77" i="1"/>
  <c r="K77" i="1"/>
  <c r="N76" i="1"/>
  <c r="K76" i="1"/>
  <c r="N75" i="1"/>
  <c r="K75" i="1"/>
  <c r="N74" i="1"/>
  <c r="K74" i="1"/>
  <c r="N73" i="1"/>
  <c r="K73" i="1"/>
  <c r="N72" i="1"/>
  <c r="K72" i="1"/>
  <c r="N71" i="1"/>
  <c r="K71" i="1"/>
  <c r="N70" i="1"/>
  <c r="K70" i="1"/>
  <c r="O68" i="1"/>
  <c r="M68" i="1"/>
  <c r="L68" i="1"/>
  <c r="N68" i="1" s="1"/>
  <c r="J68" i="1"/>
  <c r="I68" i="1"/>
  <c r="K68" i="1" s="1"/>
  <c r="N67" i="1"/>
  <c r="K67" i="1"/>
  <c r="N66" i="1"/>
  <c r="K66" i="1"/>
  <c r="O64" i="1"/>
  <c r="M64" i="1"/>
  <c r="L64" i="1"/>
  <c r="J64" i="1"/>
  <c r="I64" i="1"/>
  <c r="K64" i="1" s="1"/>
  <c r="N63" i="1"/>
  <c r="K63" i="1"/>
  <c r="N62" i="1"/>
  <c r="K62" i="1"/>
  <c r="N61" i="1"/>
  <c r="K61" i="1"/>
  <c r="N60" i="1"/>
  <c r="K60" i="1"/>
  <c r="N59" i="1"/>
  <c r="K59" i="1"/>
  <c r="N58" i="1"/>
  <c r="K58" i="1"/>
  <c r="N56" i="1"/>
  <c r="K56" i="1"/>
  <c r="N55" i="1"/>
  <c r="K55" i="1"/>
  <c r="N54" i="1"/>
  <c r="K54" i="1"/>
  <c r="N53" i="1"/>
  <c r="K53" i="1"/>
  <c r="O51" i="1"/>
  <c r="M51" i="1"/>
  <c r="J51" i="1"/>
  <c r="N50" i="1"/>
  <c r="K50" i="1"/>
  <c r="L49" i="1"/>
  <c r="I49" i="1"/>
  <c r="N46" i="1"/>
  <c r="K46" i="1"/>
  <c r="L41" i="1"/>
  <c r="I41" i="1"/>
  <c r="K41" i="1" s="1"/>
  <c r="O38" i="1"/>
  <c r="M38" i="1"/>
  <c r="L38" i="1"/>
  <c r="N38" i="1" s="1"/>
  <c r="J38" i="1"/>
  <c r="I38" i="1"/>
  <c r="K38" i="1" s="1"/>
  <c r="N37" i="1"/>
  <c r="K37" i="1"/>
  <c r="O35" i="1"/>
  <c r="M35" i="1"/>
  <c r="J35" i="1"/>
  <c r="N34" i="1"/>
  <c r="K34" i="1"/>
  <c r="N31" i="1"/>
  <c r="K31" i="1"/>
  <c r="N30" i="1"/>
  <c r="K30" i="1"/>
  <c r="N29" i="1"/>
  <c r="K29" i="1"/>
  <c r="O27" i="1"/>
  <c r="M27" i="1"/>
  <c r="L27" i="1"/>
  <c r="K27" i="1"/>
  <c r="J27" i="1"/>
  <c r="I27" i="1"/>
  <c r="N25" i="1"/>
  <c r="K25" i="1"/>
  <c r="N24" i="1"/>
  <c r="K24" i="1"/>
  <c r="N23" i="1"/>
  <c r="K23" i="1"/>
  <c r="N22" i="1"/>
  <c r="K22" i="1"/>
  <c r="O20" i="1"/>
  <c r="O19" i="1"/>
  <c r="M19" i="1"/>
  <c r="M20" i="1" s="1"/>
  <c r="J19" i="1"/>
  <c r="J20" i="1" s="1"/>
  <c r="N18" i="1"/>
  <c r="K18" i="1"/>
  <c r="L17" i="1"/>
  <c r="L19" i="1" s="1"/>
  <c r="I17" i="1"/>
  <c r="I19" i="1" s="1"/>
  <c r="N87" i="1" l="1"/>
  <c r="N64" i="1"/>
  <c r="K35" i="1"/>
  <c r="N35" i="1"/>
  <c r="I20" i="1"/>
  <c r="K19" i="1"/>
  <c r="L20" i="1"/>
  <c r="N19" i="1"/>
  <c r="O42" i="1"/>
  <c r="O43" i="1" s="1"/>
  <c r="N51" i="1"/>
  <c r="N95" i="1"/>
  <c r="K97" i="1"/>
  <c r="J109" i="1"/>
  <c r="K95" i="1"/>
  <c r="L97" i="1"/>
  <c r="N97" i="1" s="1"/>
  <c r="O109" i="1"/>
  <c r="M109" i="1"/>
  <c r="I109" i="1"/>
  <c r="K51" i="1"/>
  <c r="M42" i="1"/>
  <c r="J42" i="1"/>
  <c r="J43" i="1" s="1"/>
  <c r="N27" i="1"/>
  <c r="I42" i="1" l="1"/>
  <c r="I43" i="1" s="1"/>
  <c r="I110" i="1" s="1"/>
  <c r="I113" i="1" s="1"/>
  <c r="K20" i="1"/>
  <c r="O110" i="1"/>
  <c r="N20" i="1"/>
  <c r="L42" i="1"/>
  <c r="L43" i="1" s="1"/>
  <c r="M43" i="1"/>
  <c r="M110" i="1" s="1"/>
  <c r="J110" i="1"/>
  <c r="J113" i="1" s="1"/>
  <c r="L109" i="1"/>
  <c r="N109" i="1" s="1"/>
  <c r="K109" i="1"/>
  <c r="K43" i="1" l="1"/>
  <c r="N43" i="1"/>
  <c r="K42" i="1"/>
  <c r="N42" i="1"/>
  <c r="L110" i="1"/>
  <c r="L113" i="1" s="1"/>
  <c r="K110" i="1"/>
  <c r="K113" i="1"/>
  <c r="M113" i="1"/>
  <c r="N110" i="1" l="1"/>
  <c r="N113" i="1"/>
</calcChain>
</file>

<file path=xl/sharedStrings.xml><?xml version="1.0" encoding="utf-8"?>
<sst xmlns="http://schemas.openxmlformats.org/spreadsheetml/2006/main" count="118" uniqueCount="116">
  <si>
    <t>Aug 17</t>
  </si>
  <si>
    <t>Budget</t>
  </si>
  <si>
    <t>$ Over Budget</t>
  </si>
  <si>
    <t>Jan - Aug 17</t>
  </si>
  <si>
    <t>YTD Budget</t>
  </si>
  <si>
    <t>Annual Budget</t>
  </si>
  <si>
    <t>Ordinary Income/Expense</t>
  </si>
  <si>
    <t>Income</t>
  </si>
  <si>
    <t>41000 · Program Income</t>
  </si>
  <si>
    <t>41100 · Client Revenue</t>
  </si>
  <si>
    <t>41110 · Andrews Center</t>
  </si>
  <si>
    <t>41125 · Churches</t>
  </si>
  <si>
    <t>41130 · Clients</t>
  </si>
  <si>
    <t>41145 · EAP Contract</t>
  </si>
  <si>
    <t>41150 · Insurance</t>
  </si>
  <si>
    <t>41160 · Trinity Mother Frances</t>
  </si>
  <si>
    <t>41200 · Workshop\ Groups</t>
  </si>
  <si>
    <t>41235 · Living Our Questions</t>
  </si>
  <si>
    <t>41250 · Simply Grace</t>
  </si>
  <si>
    <t>41200 · Workshop\ Groups - Other</t>
  </si>
  <si>
    <t>Total 41200 · Workshop\ Groups</t>
  </si>
  <si>
    <t>41100 · Client Revenue - Other</t>
  </si>
  <si>
    <t>Total 41100 · Client Revenue</t>
  </si>
  <si>
    <t>Total 41000 · Program Income</t>
  </si>
  <si>
    <t>43000 · Direct Public Support</t>
  </si>
  <si>
    <t>43100 · Corporate Contributions</t>
  </si>
  <si>
    <t>43200 · Foundations</t>
  </si>
  <si>
    <t>43400 · Individual Contributions</t>
  </si>
  <si>
    <t>43500 · Religious Organizations</t>
  </si>
  <si>
    <t>43600 · Other</t>
  </si>
  <si>
    <t>Total 43000 · Direct Public Support</t>
  </si>
  <si>
    <t>44000 · Event (net of expenses)</t>
  </si>
  <si>
    <t>44100 · Peace of Mind</t>
  </si>
  <si>
    <t>44200 · Simply Southern</t>
  </si>
  <si>
    <t>44300 · Person of Courage</t>
  </si>
  <si>
    <t>44400 · Day of Giving</t>
  </si>
  <si>
    <t>44500 · Shine Your Light Campaign</t>
  </si>
  <si>
    <t>44600 · Soul Shop</t>
  </si>
  <si>
    <t>Total 44000 · Event (net of expenses)</t>
  </si>
  <si>
    <t>45000 · Investments</t>
  </si>
  <si>
    <t>45100 · Interest-Savings, Short-term CD</t>
  </si>
  <si>
    <t>Total 45000 · Investments</t>
  </si>
  <si>
    <t>46000 · Other Types of Income</t>
  </si>
  <si>
    <t>46100 · Miscellaneous Revenue</t>
  </si>
  <si>
    <t>Total 46000 · Other Types of Income</t>
  </si>
  <si>
    <t>Total Income</t>
  </si>
  <si>
    <t>Gross Profit</t>
  </si>
  <si>
    <t>Expense</t>
  </si>
  <si>
    <t>61000 · Fundraising</t>
  </si>
  <si>
    <t>61100 · Advertising &amp; Marketing Expense</t>
  </si>
  <si>
    <t>61200 · Event Expense</t>
  </si>
  <si>
    <t>61210 · Person of Courage</t>
  </si>
  <si>
    <t>Total 61200 · Event Expense</t>
  </si>
  <si>
    <t>61300 · Grant Writing</t>
  </si>
  <si>
    <t>Total 61000 · Fundraising</t>
  </si>
  <si>
    <t>62000 · Facilities and Equipment</t>
  </si>
  <si>
    <t>62100 · Building Loan</t>
  </si>
  <si>
    <t>62110 · Cleaning</t>
  </si>
  <si>
    <t>62120 · Computer Equipment</t>
  </si>
  <si>
    <t>62130 · Depreciation Expense</t>
  </si>
  <si>
    <t>62140 · Equip Rental</t>
  </si>
  <si>
    <t>62150 · Furniture</t>
  </si>
  <si>
    <t>62160 · Lawn Care</t>
  </si>
  <si>
    <t>62180 · Rent</t>
  </si>
  <si>
    <t>62210 · Maintenance &amp; Repairs</t>
  </si>
  <si>
    <t>62220 · Security</t>
  </si>
  <si>
    <t>62230 · Utilities</t>
  </si>
  <si>
    <t>Total 62000 · Facilities and Equipment</t>
  </si>
  <si>
    <t>63000 · Contract Services</t>
  </si>
  <si>
    <t>63100 · Accounting Fees</t>
  </si>
  <si>
    <t>63500 · Outside Contract Services</t>
  </si>
  <si>
    <t>Total 63000 · Contract Services</t>
  </si>
  <si>
    <t>64000 · Operations</t>
  </si>
  <si>
    <t>64120 · Affiliation Fee</t>
  </si>
  <si>
    <t>64140 · Clinical eRecord System</t>
  </si>
  <si>
    <t>64150 · Computer Software</t>
  </si>
  <si>
    <t>64160 · Postage, Mailing Service</t>
  </si>
  <si>
    <t>64170 · Printing and Copying</t>
  </si>
  <si>
    <t>64180 · Professional Expenses</t>
  </si>
  <si>
    <t>64200 · Supplies</t>
  </si>
  <si>
    <t>64210 · Telephone, Telecommunications</t>
  </si>
  <si>
    <t>64220 · Website/Email/IT Services</t>
  </si>
  <si>
    <t>Total 64000 · Operations</t>
  </si>
  <si>
    <t>65000 · Insurance</t>
  </si>
  <si>
    <t>65100 · Liability, D and O</t>
  </si>
  <si>
    <t>65200 · Property Insurance</t>
  </si>
  <si>
    <t>65300 · Unemployment Insurance</t>
  </si>
  <si>
    <t>65400 · Workers Compensation</t>
  </si>
  <si>
    <t>65500 · Professional Liability</t>
  </si>
  <si>
    <t>65000 · Insurance - Other</t>
  </si>
  <si>
    <t>Total 65000 · Insurance</t>
  </si>
  <si>
    <t>66000 · Other Expenses</t>
  </si>
  <si>
    <t>66100 · Credit Card Fees</t>
  </si>
  <si>
    <t>66300 · Other Costs</t>
  </si>
  <si>
    <t>66310 · East Texas Community Foundation</t>
  </si>
  <si>
    <t>66320 · POM 2016</t>
  </si>
  <si>
    <t>66330 · Soul Shop</t>
  </si>
  <si>
    <t>66300 · Other Costs - Other</t>
  </si>
  <si>
    <t>Total 66300 · Other Costs</t>
  </si>
  <si>
    <t>66400 · Recruitment Expense</t>
  </si>
  <si>
    <t>Total 66000 · Other Expenses</t>
  </si>
  <si>
    <t>67000 · Payroll and Benefits</t>
  </si>
  <si>
    <t>67100 · Payroll Expenses</t>
  </si>
  <si>
    <t>67200 · Payroll Tax Expenses</t>
  </si>
  <si>
    <t>67210 · Employer Retirement Benefit</t>
  </si>
  <si>
    <t>67220 · Employee Retirement Withholding</t>
  </si>
  <si>
    <t>67230 · Employee Aflac Withholding</t>
  </si>
  <si>
    <t>Total 67000 · Payroll and Benefits</t>
  </si>
  <si>
    <t>68000 · Travel and Meetings</t>
  </si>
  <si>
    <t>68100 · Business Meals</t>
  </si>
  <si>
    <t>68200 · Conference, Convention, Meeting</t>
  </si>
  <si>
    <t>Total 68000 · Travel and Meetings</t>
  </si>
  <si>
    <t>Total Expense</t>
  </si>
  <si>
    <t>Net Ordinary Income</t>
  </si>
  <si>
    <t>Net Income</t>
  </si>
  <si>
    <t>Temporarily Restricted Funds Released  (Income)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</si>
</sst>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4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39" fontId="6" fillId="0" borderId="2" xfId="0" applyNumberFormat="1" applyFont="1" applyBorder="1"/>
    <xf numFmtId="39" fontId="6" fillId="0" borderId="0" xfId="0" applyNumberFormat="1" applyFont="1" applyBorder="1"/>
    <xf numFmtId="39" fontId="6" fillId="0" borderId="3" xfId="0" applyNumberFormat="1" applyFont="1" applyBorder="1"/>
    <xf numFmtId="39" fontId="6" fillId="0" borderId="0" xfId="0" applyNumberFormat="1" applyFont="1"/>
    <xf numFmtId="39" fontId="6" fillId="0" borderId="4" xfId="0" applyNumberFormat="1" applyFont="1" applyBorder="1"/>
    <xf numFmtId="39" fontId="7" fillId="0" borderId="5" xfId="0" applyNumberFormat="1" applyFont="1" applyBorder="1"/>
    <xf numFmtId="40" fontId="1" fillId="0" borderId="2" xfId="0" applyNumberFormat="1" applyFont="1" applyBorder="1"/>
    <xf numFmtId="40" fontId="1" fillId="0" borderId="6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Q114" sqref="Q114"/>
    </sheetView>
  </sheetViews>
  <sheetFormatPr defaultRowHeight="15" x14ac:dyDescent="0.25"/>
  <cols>
    <col min="1" max="7" width="3" style="13" customWidth="1"/>
    <col min="8" max="8" width="28.7109375" style="13" customWidth="1"/>
    <col min="9" max="9" width="8.42578125" style="14" bestFit="1" customWidth="1"/>
    <col min="10" max="10" width="9" style="14" bestFit="1" customWidth="1"/>
    <col min="11" max="11" width="10.7109375" style="14" bestFit="1" customWidth="1"/>
    <col min="12" max="12" width="10.42578125" style="14" bestFit="1" customWidth="1"/>
    <col min="13" max="13" width="9" style="14" bestFit="1" customWidth="1"/>
    <col min="14" max="14" width="10.7109375" style="14" bestFit="1" customWidth="1"/>
    <col min="15" max="15" width="11.28515625" style="14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s="12" customFormat="1" ht="16.5" thickTop="1" thickBot="1" x14ac:dyDescent="0.3">
      <c r="A2" s="10"/>
      <c r="B2" s="10"/>
      <c r="C2" s="10"/>
      <c r="D2" s="10"/>
      <c r="E2" s="10"/>
      <c r="F2" s="10"/>
      <c r="G2" s="10"/>
      <c r="H2" s="10"/>
      <c r="I2" s="11" t="s">
        <v>0</v>
      </c>
      <c r="J2" s="11" t="s">
        <v>1</v>
      </c>
      <c r="K2" s="11" t="s">
        <v>2</v>
      </c>
      <c r="L2" s="11" t="s">
        <v>3</v>
      </c>
      <c r="M2" s="11" t="s">
        <v>4</v>
      </c>
      <c r="N2" s="11" t="s">
        <v>2</v>
      </c>
      <c r="O2" s="11" t="s">
        <v>5</v>
      </c>
    </row>
    <row r="3" spans="1:15" ht="15.75" thickTop="1" x14ac:dyDescent="0.25">
      <c r="A3" s="1"/>
      <c r="B3" s="1" t="s">
        <v>6</v>
      </c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</row>
    <row r="4" spans="1:15" x14ac:dyDescent="0.25">
      <c r="A4" s="1"/>
      <c r="B4" s="1"/>
      <c r="C4" s="1"/>
      <c r="D4" s="1" t="s">
        <v>7</v>
      </c>
      <c r="E4" s="1"/>
      <c r="F4" s="1"/>
      <c r="G4" s="1"/>
      <c r="H4" s="1"/>
      <c r="I4" s="3"/>
      <c r="J4" s="3"/>
      <c r="K4" s="3"/>
      <c r="L4" s="3"/>
      <c r="M4" s="3"/>
      <c r="N4" s="3"/>
      <c r="O4" s="3"/>
    </row>
    <row r="5" spans="1:15" hidden="1" x14ac:dyDescent="0.25">
      <c r="A5" s="1"/>
      <c r="B5" s="1"/>
      <c r="C5" s="1"/>
      <c r="D5" s="1"/>
      <c r="E5" s="1" t="s">
        <v>8</v>
      </c>
      <c r="F5" s="1"/>
      <c r="G5" s="1"/>
      <c r="H5" s="1"/>
      <c r="I5" s="3"/>
      <c r="J5" s="3"/>
      <c r="K5" s="3"/>
      <c r="L5" s="3"/>
      <c r="M5" s="3"/>
      <c r="N5" s="3"/>
      <c r="O5" s="3"/>
    </row>
    <row r="6" spans="1:15" hidden="1" x14ac:dyDescent="0.25">
      <c r="A6" s="1"/>
      <c r="B6" s="1"/>
      <c r="C6" s="1"/>
      <c r="D6" s="1"/>
      <c r="E6" s="1"/>
      <c r="F6" s="1" t="s">
        <v>9</v>
      </c>
      <c r="G6" s="1"/>
      <c r="H6" s="1"/>
      <c r="I6" s="3"/>
      <c r="J6" s="3"/>
      <c r="K6" s="3"/>
      <c r="L6" s="3"/>
      <c r="M6" s="3"/>
      <c r="N6" s="3"/>
      <c r="O6" s="3"/>
    </row>
    <row r="7" spans="1:15" hidden="1" x14ac:dyDescent="0.25">
      <c r="A7" s="1"/>
      <c r="B7" s="1"/>
      <c r="C7" s="1"/>
      <c r="D7" s="1"/>
      <c r="E7" s="1"/>
      <c r="F7" s="1"/>
      <c r="G7" s="1" t="s">
        <v>10</v>
      </c>
      <c r="H7" s="1"/>
      <c r="I7" s="3">
        <v>0</v>
      </c>
      <c r="J7" s="3"/>
      <c r="K7" s="3"/>
      <c r="L7" s="3">
        <v>450</v>
      </c>
      <c r="M7" s="3"/>
      <c r="N7" s="3"/>
      <c r="O7" s="3"/>
    </row>
    <row r="8" spans="1:15" hidden="1" x14ac:dyDescent="0.25">
      <c r="A8" s="1"/>
      <c r="B8" s="1"/>
      <c r="C8" s="1"/>
      <c r="D8" s="1"/>
      <c r="E8" s="1"/>
      <c r="F8" s="1"/>
      <c r="G8" s="1" t="s">
        <v>11</v>
      </c>
      <c r="H8" s="1"/>
      <c r="I8" s="3">
        <v>0</v>
      </c>
      <c r="J8" s="3"/>
      <c r="K8" s="3"/>
      <c r="L8" s="3">
        <v>200</v>
      </c>
      <c r="M8" s="3"/>
      <c r="N8" s="3"/>
      <c r="O8" s="3"/>
    </row>
    <row r="9" spans="1:15" hidden="1" x14ac:dyDescent="0.25">
      <c r="A9" s="1"/>
      <c r="B9" s="1"/>
      <c r="C9" s="1"/>
      <c r="D9" s="1"/>
      <c r="E9" s="1"/>
      <c r="F9" s="1"/>
      <c r="G9" s="1" t="s">
        <v>12</v>
      </c>
      <c r="H9" s="1"/>
      <c r="I9" s="3">
        <v>21444.65</v>
      </c>
      <c r="J9" s="3"/>
      <c r="K9" s="3"/>
      <c r="L9" s="3">
        <v>198588.23</v>
      </c>
      <c r="M9" s="3"/>
      <c r="N9" s="3"/>
      <c r="O9" s="3"/>
    </row>
    <row r="10" spans="1:15" hidden="1" x14ac:dyDescent="0.25">
      <c r="A10" s="1"/>
      <c r="B10" s="1"/>
      <c r="C10" s="1"/>
      <c r="D10" s="1"/>
      <c r="E10" s="1"/>
      <c r="F10" s="1"/>
      <c r="G10" s="1" t="s">
        <v>13</v>
      </c>
      <c r="H10" s="1"/>
      <c r="I10" s="3">
        <v>560</v>
      </c>
      <c r="J10" s="3"/>
      <c r="K10" s="3"/>
      <c r="L10" s="3">
        <v>2780</v>
      </c>
      <c r="M10" s="3"/>
      <c r="N10" s="3"/>
      <c r="O10" s="3"/>
    </row>
    <row r="11" spans="1:15" hidden="1" x14ac:dyDescent="0.25">
      <c r="A11" s="1"/>
      <c r="B11" s="1"/>
      <c r="C11" s="1"/>
      <c r="D11" s="1"/>
      <c r="E11" s="1"/>
      <c r="F11" s="1"/>
      <c r="G11" s="1" t="s">
        <v>14</v>
      </c>
      <c r="H11" s="1"/>
      <c r="I11" s="3">
        <v>10741.93</v>
      </c>
      <c r="J11" s="3"/>
      <c r="K11" s="3"/>
      <c r="L11" s="3">
        <v>84355.93</v>
      </c>
      <c r="M11" s="3"/>
      <c r="N11" s="3"/>
      <c r="O11" s="3"/>
    </row>
    <row r="12" spans="1:15" hidden="1" x14ac:dyDescent="0.25">
      <c r="A12" s="1"/>
      <c r="B12" s="1"/>
      <c r="C12" s="1"/>
      <c r="D12" s="1"/>
      <c r="E12" s="1"/>
      <c r="F12" s="1"/>
      <c r="G12" s="1" t="s">
        <v>15</v>
      </c>
      <c r="H12" s="1"/>
      <c r="I12" s="3">
        <v>4401.25</v>
      </c>
      <c r="J12" s="3"/>
      <c r="K12" s="3"/>
      <c r="L12" s="3">
        <v>30973.75</v>
      </c>
      <c r="M12" s="3"/>
      <c r="N12" s="3"/>
      <c r="O12" s="3"/>
    </row>
    <row r="13" spans="1:15" hidden="1" x14ac:dyDescent="0.25">
      <c r="A13" s="1"/>
      <c r="B13" s="1"/>
      <c r="C13" s="1"/>
      <c r="D13" s="1"/>
      <c r="E13" s="1"/>
      <c r="F13" s="1"/>
      <c r="G13" s="1" t="s">
        <v>16</v>
      </c>
      <c r="H13" s="1"/>
      <c r="I13" s="3"/>
      <c r="J13" s="3"/>
      <c r="K13" s="3"/>
      <c r="L13" s="3"/>
      <c r="M13" s="3"/>
      <c r="N13" s="3"/>
      <c r="O13" s="3"/>
    </row>
    <row r="14" spans="1:15" hidden="1" x14ac:dyDescent="0.25">
      <c r="A14" s="1"/>
      <c r="B14" s="1"/>
      <c r="C14" s="1"/>
      <c r="D14" s="1"/>
      <c r="E14" s="1"/>
      <c r="F14" s="1"/>
      <c r="G14" s="1"/>
      <c r="H14" s="1" t="s">
        <v>17</v>
      </c>
      <c r="I14" s="3">
        <v>285</v>
      </c>
      <c r="J14" s="3"/>
      <c r="K14" s="3"/>
      <c r="L14" s="3">
        <v>3190</v>
      </c>
      <c r="M14" s="3"/>
      <c r="N14" s="3"/>
      <c r="O14" s="3"/>
    </row>
    <row r="15" spans="1:15" hidden="1" x14ac:dyDescent="0.25">
      <c r="A15" s="1"/>
      <c r="B15" s="1"/>
      <c r="C15" s="1"/>
      <c r="D15" s="1"/>
      <c r="E15" s="1"/>
      <c r="F15" s="1"/>
      <c r="G15" s="1"/>
      <c r="H15" s="1" t="s">
        <v>18</v>
      </c>
      <c r="I15" s="3">
        <v>400</v>
      </c>
      <c r="J15" s="3"/>
      <c r="K15" s="3"/>
      <c r="L15" s="3">
        <v>2600</v>
      </c>
      <c r="M15" s="3"/>
      <c r="N15" s="3"/>
      <c r="O15" s="3"/>
    </row>
    <row r="16" spans="1:15" ht="15.75" hidden="1" thickBot="1" x14ac:dyDescent="0.3">
      <c r="A16" s="1"/>
      <c r="B16" s="1"/>
      <c r="C16" s="1"/>
      <c r="D16" s="1"/>
      <c r="E16" s="1"/>
      <c r="F16" s="1"/>
      <c r="G16" s="1"/>
      <c r="H16" s="1" t="s">
        <v>19</v>
      </c>
      <c r="I16" s="4">
        <v>0</v>
      </c>
      <c r="J16" s="3"/>
      <c r="K16" s="3"/>
      <c r="L16" s="18">
        <v>-71.849999999999994</v>
      </c>
      <c r="M16" s="3"/>
      <c r="N16" s="3"/>
      <c r="O16" s="3"/>
    </row>
    <row r="17" spans="1:15" hidden="1" x14ac:dyDescent="0.25">
      <c r="A17" s="1"/>
      <c r="B17" s="1"/>
      <c r="C17" s="1"/>
      <c r="D17" s="1"/>
      <c r="E17" s="1"/>
      <c r="F17" s="1"/>
      <c r="G17" s="1" t="s">
        <v>20</v>
      </c>
      <c r="H17" s="1"/>
      <c r="I17" s="3">
        <f>ROUND(SUM(I13:I16),5)</f>
        <v>685</v>
      </c>
      <c r="J17" s="3"/>
      <c r="K17" s="3"/>
      <c r="L17" s="3">
        <f>ROUND(SUM(L13:L16),5)</f>
        <v>5718.15</v>
      </c>
      <c r="M17" s="3"/>
      <c r="N17" s="3"/>
      <c r="O17" s="3"/>
    </row>
    <row r="18" spans="1:15" ht="15.75" hidden="1" thickBot="1" x14ac:dyDescent="0.3">
      <c r="A18" s="1"/>
      <c r="B18" s="1"/>
      <c r="C18" s="1"/>
      <c r="D18" s="1"/>
      <c r="E18" s="1"/>
      <c r="F18" s="1"/>
      <c r="G18" s="1" t="s">
        <v>21</v>
      </c>
      <c r="H18" s="1"/>
      <c r="I18" s="5">
        <v>0</v>
      </c>
      <c r="J18" s="5">
        <v>47917</v>
      </c>
      <c r="K18" s="19">
        <f>ROUND((I18-J18),5)</f>
        <v>-47917</v>
      </c>
      <c r="L18" s="5">
        <v>0</v>
      </c>
      <c r="M18" s="5">
        <v>383336</v>
      </c>
      <c r="N18" s="19">
        <f>ROUND((L18-M18),5)</f>
        <v>-383336</v>
      </c>
      <c r="O18" s="5">
        <v>575000</v>
      </c>
    </row>
    <row r="19" spans="1:15" ht="15.75" hidden="1" thickBot="1" x14ac:dyDescent="0.3">
      <c r="A19" s="1"/>
      <c r="B19" s="1"/>
      <c r="C19" s="1"/>
      <c r="D19" s="1"/>
      <c r="E19" s="1"/>
      <c r="F19" s="1" t="s">
        <v>22</v>
      </c>
      <c r="G19" s="1"/>
      <c r="H19" s="1"/>
      <c r="I19" s="6">
        <f>ROUND(SUM(I6:I12)+SUM(I17:I18),5)</f>
        <v>37832.83</v>
      </c>
      <c r="J19" s="6">
        <f>ROUND(SUM(J6:J12)+SUM(J17:J18),5)</f>
        <v>47917</v>
      </c>
      <c r="K19" s="20">
        <f>ROUND((I19-J19),5)</f>
        <v>-10084.17</v>
      </c>
      <c r="L19" s="6">
        <f>ROUND(SUM(L6:L12)+SUM(L17:L18),5)</f>
        <v>323066.06</v>
      </c>
      <c r="M19" s="6">
        <f>ROUND(SUM(M6:M12)+SUM(M17:M18),5)</f>
        <v>383336</v>
      </c>
      <c r="N19" s="20">
        <f>ROUND((L19-M19),5)</f>
        <v>-60269.94</v>
      </c>
      <c r="O19" s="6">
        <f>ROUND(SUM(O6:O12)+SUM(O17:O18),5)</f>
        <v>575000</v>
      </c>
    </row>
    <row r="20" spans="1:15" x14ac:dyDescent="0.25">
      <c r="A20" s="1"/>
      <c r="B20" s="1"/>
      <c r="C20" s="1"/>
      <c r="D20" s="1"/>
      <c r="E20" s="1" t="s">
        <v>23</v>
      </c>
      <c r="F20" s="1"/>
      <c r="G20" s="1"/>
      <c r="H20" s="1"/>
      <c r="I20" s="3">
        <f>ROUND(I5+I19,5)</f>
        <v>37832.83</v>
      </c>
      <c r="J20" s="3">
        <f>ROUND(J5+J19,5)</f>
        <v>47917</v>
      </c>
      <c r="K20" s="21">
        <f>ROUND((I20-J20),5)</f>
        <v>-10084.17</v>
      </c>
      <c r="L20" s="3">
        <f>ROUND(L5+L19,5)</f>
        <v>323066.06</v>
      </c>
      <c r="M20" s="3">
        <f>ROUND(M5+M19,5)</f>
        <v>383336</v>
      </c>
      <c r="N20" s="21">
        <f>ROUND((L20-M20),5)</f>
        <v>-60269.94</v>
      </c>
      <c r="O20" s="3">
        <f>ROUND(O5+O19,5)</f>
        <v>575000</v>
      </c>
    </row>
    <row r="21" spans="1:15" hidden="1" x14ac:dyDescent="0.25">
      <c r="A21" s="1"/>
      <c r="B21" s="1"/>
      <c r="C21" s="1"/>
      <c r="D21" s="1"/>
      <c r="E21" s="1" t="s">
        <v>24</v>
      </c>
      <c r="F21" s="1"/>
      <c r="G21" s="1"/>
      <c r="H21" s="1"/>
      <c r="I21" s="3"/>
      <c r="J21" s="3"/>
      <c r="K21" s="3"/>
      <c r="L21" s="3"/>
      <c r="M21" s="3"/>
      <c r="N21" s="3"/>
      <c r="O21" s="3"/>
    </row>
    <row r="22" spans="1:15" hidden="1" x14ac:dyDescent="0.25">
      <c r="A22" s="1"/>
      <c r="B22" s="1"/>
      <c r="C22" s="1"/>
      <c r="D22" s="1"/>
      <c r="E22" s="1"/>
      <c r="F22" s="1" t="s">
        <v>25</v>
      </c>
      <c r="G22" s="1"/>
      <c r="H22" s="1"/>
      <c r="I22" s="3">
        <v>0</v>
      </c>
      <c r="J22" s="3">
        <v>479</v>
      </c>
      <c r="K22" s="21">
        <f t="shared" ref="K22:K27" si="0">ROUND((I22-J22),5)</f>
        <v>-479</v>
      </c>
      <c r="L22" s="21">
        <v>-2100</v>
      </c>
      <c r="M22" s="3">
        <v>7687</v>
      </c>
      <c r="N22" s="21">
        <f t="shared" ref="N22:N27" si="1">ROUND((L22-M22),5)</f>
        <v>-9787</v>
      </c>
      <c r="O22" s="3">
        <v>9600</v>
      </c>
    </row>
    <row r="23" spans="1:15" hidden="1" x14ac:dyDescent="0.25">
      <c r="A23" s="1"/>
      <c r="B23" s="1"/>
      <c r="C23" s="1"/>
      <c r="D23" s="1"/>
      <c r="E23" s="1"/>
      <c r="F23" s="1" t="s">
        <v>26</v>
      </c>
      <c r="G23" s="1"/>
      <c r="H23" s="1"/>
      <c r="I23" s="3">
        <v>25000</v>
      </c>
      <c r="J23" s="3">
        <v>6195.24</v>
      </c>
      <c r="K23" s="3">
        <f t="shared" si="0"/>
        <v>18804.759999999998</v>
      </c>
      <c r="L23" s="3">
        <v>54200</v>
      </c>
      <c r="M23" s="3">
        <v>64419.07</v>
      </c>
      <c r="N23" s="21">
        <f t="shared" si="1"/>
        <v>-10219.07</v>
      </c>
      <c r="O23" s="3">
        <v>89200</v>
      </c>
    </row>
    <row r="24" spans="1:15" hidden="1" x14ac:dyDescent="0.25">
      <c r="A24" s="1"/>
      <c r="B24" s="1"/>
      <c r="C24" s="1"/>
      <c r="D24" s="1"/>
      <c r="E24" s="1"/>
      <c r="F24" s="1" t="s">
        <v>27</v>
      </c>
      <c r="G24" s="1"/>
      <c r="H24" s="1"/>
      <c r="I24" s="3">
        <v>1260.5</v>
      </c>
      <c r="J24" s="3">
        <v>9046</v>
      </c>
      <c r="K24" s="21">
        <f t="shared" si="0"/>
        <v>-7785.5</v>
      </c>
      <c r="L24" s="3">
        <v>34360.25</v>
      </c>
      <c r="M24" s="3">
        <v>89638</v>
      </c>
      <c r="N24" s="21">
        <f t="shared" si="1"/>
        <v>-55277.75</v>
      </c>
      <c r="O24" s="3">
        <v>125820</v>
      </c>
    </row>
    <row r="25" spans="1:15" hidden="1" x14ac:dyDescent="0.25">
      <c r="A25" s="1"/>
      <c r="B25" s="1"/>
      <c r="C25" s="1"/>
      <c r="D25" s="1"/>
      <c r="E25" s="1"/>
      <c r="F25" s="1" t="s">
        <v>28</v>
      </c>
      <c r="G25" s="1"/>
      <c r="H25" s="1"/>
      <c r="I25" s="3">
        <v>0</v>
      </c>
      <c r="J25" s="3">
        <v>429</v>
      </c>
      <c r="K25" s="21">
        <f t="shared" si="0"/>
        <v>-429</v>
      </c>
      <c r="L25" s="3">
        <v>182.42</v>
      </c>
      <c r="M25" s="3">
        <v>6287</v>
      </c>
      <c r="N25" s="21">
        <f t="shared" si="1"/>
        <v>-6104.58</v>
      </c>
      <c r="O25" s="3">
        <v>8000</v>
      </c>
    </row>
    <row r="26" spans="1:15" ht="15.75" hidden="1" thickBot="1" x14ac:dyDescent="0.3">
      <c r="A26" s="1"/>
      <c r="B26" s="1"/>
      <c r="C26" s="1"/>
      <c r="D26" s="1"/>
      <c r="E26" s="1"/>
      <c r="F26" s="1" t="s">
        <v>29</v>
      </c>
      <c r="G26" s="1"/>
      <c r="H26" s="1"/>
      <c r="I26" s="4">
        <v>300</v>
      </c>
      <c r="J26" s="4">
        <v>0</v>
      </c>
      <c r="K26" s="4">
        <f t="shared" si="0"/>
        <v>300</v>
      </c>
      <c r="L26" s="4">
        <v>300</v>
      </c>
      <c r="M26" s="4">
        <v>0</v>
      </c>
      <c r="N26" s="4">
        <f t="shared" si="1"/>
        <v>300</v>
      </c>
      <c r="O26" s="4">
        <v>0</v>
      </c>
    </row>
    <row r="27" spans="1:15" x14ac:dyDescent="0.25">
      <c r="A27" s="1"/>
      <c r="B27" s="1"/>
      <c r="C27" s="1"/>
      <c r="D27" s="1"/>
      <c r="E27" s="1" t="s">
        <v>30</v>
      </c>
      <c r="F27" s="1"/>
      <c r="G27" s="1"/>
      <c r="H27" s="1"/>
      <c r="I27" s="3">
        <f>ROUND(SUM(I21:I26),5)</f>
        <v>26560.5</v>
      </c>
      <c r="J27" s="3">
        <f>ROUND(SUM(J21:J26),5)</f>
        <v>16149.24</v>
      </c>
      <c r="K27" s="3">
        <f t="shared" si="0"/>
        <v>10411.26</v>
      </c>
      <c r="L27" s="3">
        <f>ROUND(SUM(L21:L26),5)</f>
        <v>86942.67</v>
      </c>
      <c r="M27" s="3">
        <f>ROUND(SUM(M21:M26),5)</f>
        <v>168031.07</v>
      </c>
      <c r="N27" s="21">
        <f t="shared" si="1"/>
        <v>-81088.399999999994</v>
      </c>
      <c r="O27" s="3">
        <f>ROUND(SUM(O21:O26),5)</f>
        <v>232620</v>
      </c>
    </row>
    <row r="28" spans="1:15" hidden="1" x14ac:dyDescent="0.25">
      <c r="A28" s="1"/>
      <c r="B28" s="1"/>
      <c r="C28" s="1"/>
      <c r="D28" s="1"/>
      <c r="E28" s="1" t="s">
        <v>31</v>
      </c>
      <c r="F28" s="1"/>
      <c r="G28" s="1"/>
      <c r="H28" s="1"/>
      <c r="I28" s="3"/>
      <c r="J28" s="3"/>
      <c r="K28" s="3"/>
      <c r="L28" s="3"/>
      <c r="M28" s="3"/>
      <c r="N28" s="3"/>
      <c r="O28" s="3"/>
    </row>
    <row r="29" spans="1:15" hidden="1" x14ac:dyDescent="0.25">
      <c r="A29" s="1"/>
      <c r="B29" s="1"/>
      <c r="C29" s="1"/>
      <c r="D29" s="1"/>
      <c r="E29" s="1"/>
      <c r="F29" s="1" t="s">
        <v>32</v>
      </c>
      <c r="G29" s="1"/>
      <c r="H29" s="1"/>
      <c r="I29" s="3">
        <v>7700</v>
      </c>
      <c r="J29" s="3">
        <v>0</v>
      </c>
      <c r="K29" s="3">
        <f t="shared" ref="K29:K35" si="2">ROUND((I29-J29),5)</f>
        <v>7700</v>
      </c>
      <c r="L29" s="3">
        <v>26762</v>
      </c>
      <c r="M29" s="3">
        <v>0</v>
      </c>
      <c r="N29" s="3">
        <f t="shared" ref="N29:N35" si="3">ROUND((L29-M29),5)</f>
        <v>26762</v>
      </c>
      <c r="O29" s="3">
        <v>0</v>
      </c>
    </row>
    <row r="30" spans="1:15" hidden="1" x14ac:dyDescent="0.25">
      <c r="A30" s="1"/>
      <c r="B30" s="1"/>
      <c r="C30" s="1"/>
      <c r="D30" s="1"/>
      <c r="E30" s="1"/>
      <c r="F30" s="1" t="s">
        <v>33</v>
      </c>
      <c r="G30" s="1"/>
      <c r="H30" s="1"/>
      <c r="I30" s="3">
        <v>8450</v>
      </c>
      <c r="J30" s="21">
        <v>-5000</v>
      </c>
      <c r="K30" s="3">
        <f t="shared" si="2"/>
        <v>13450</v>
      </c>
      <c r="L30" s="3">
        <v>35952</v>
      </c>
      <c r="M30" s="3">
        <v>22190</v>
      </c>
      <c r="N30" s="3">
        <f t="shared" si="3"/>
        <v>13762</v>
      </c>
      <c r="O30" s="3">
        <v>12190</v>
      </c>
    </row>
    <row r="31" spans="1:15" hidden="1" x14ac:dyDescent="0.25">
      <c r="A31" s="1"/>
      <c r="B31" s="1"/>
      <c r="C31" s="1"/>
      <c r="D31" s="1"/>
      <c r="E31" s="1"/>
      <c r="F31" s="1" t="s">
        <v>34</v>
      </c>
      <c r="G31" s="1"/>
      <c r="H31" s="1"/>
      <c r="I31" s="3">
        <v>0</v>
      </c>
      <c r="J31" s="3">
        <v>0</v>
      </c>
      <c r="K31" s="3">
        <f t="shared" si="2"/>
        <v>0</v>
      </c>
      <c r="L31" s="3">
        <v>21349.83</v>
      </c>
      <c r="M31" s="3">
        <v>22190</v>
      </c>
      <c r="N31" s="21">
        <f t="shared" si="3"/>
        <v>-840.17</v>
      </c>
      <c r="O31" s="3">
        <v>22190</v>
      </c>
    </row>
    <row r="32" spans="1:15" hidden="1" x14ac:dyDescent="0.25">
      <c r="A32" s="1"/>
      <c r="B32" s="1"/>
      <c r="C32" s="1"/>
      <c r="D32" s="1"/>
      <c r="E32" s="1"/>
      <c r="F32" s="1" t="s">
        <v>35</v>
      </c>
      <c r="G32" s="1"/>
      <c r="H32" s="1"/>
      <c r="I32" s="3">
        <v>0</v>
      </c>
      <c r="J32" s="3">
        <v>0</v>
      </c>
      <c r="K32" s="3">
        <f t="shared" si="2"/>
        <v>0</v>
      </c>
      <c r="L32" s="3">
        <v>1195.24</v>
      </c>
      <c r="M32" s="3">
        <v>0</v>
      </c>
      <c r="N32" s="3">
        <f t="shared" si="3"/>
        <v>1195.24</v>
      </c>
      <c r="O32" s="3">
        <v>0</v>
      </c>
    </row>
    <row r="33" spans="1:15" hidden="1" x14ac:dyDescent="0.25">
      <c r="A33" s="1"/>
      <c r="B33" s="1"/>
      <c r="C33" s="1"/>
      <c r="D33" s="1"/>
      <c r="E33" s="1"/>
      <c r="F33" s="1" t="s">
        <v>36</v>
      </c>
      <c r="G33" s="1"/>
      <c r="H33" s="1"/>
      <c r="I33" s="3">
        <v>0</v>
      </c>
      <c r="J33" s="3">
        <v>0</v>
      </c>
      <c r="K33" s="3">
        <f t="shared" si="2"/>
        <v>0</v>
      </c>
      <c r="L33" s="3">
        <v>16836.48</v>
      </c>
      <c r="M33" s="3">
        <v>0</v>
      </c>
      <c r="N33" s="3">
        <f t="shared" si="3"/>
        <v>16836.48</v>
      </c>
      <c r="O33" s="3">
        <v>0</v>
      </c>
    </row>
    <row r="34" spans="1:15" ht="15.75" hidden="1" thickBot="1" x14ac:dyDescent="0.3">
      <c r="A34" s="1"/>
      <c r="B34" s="1"/>
      <c r="C34" s="1"/>
      <c r="D34" s="1"/>
      <c r="E34" s="1"/>
      <c r="F34" s="1" t="s">
        <v>37</v>
      </c>
      <c r="G34" s="1"/>
      <c r="H34" s="1"/>
      <c r="I34" s="4">
        <v>0</v>
      </c>
      <c r="J34" s="4">
        <v>0</v>
      </c>
      <c r="K34" s="4">
        <f t="shared" si="2"/>
        <v>0</v>
      </c>
      <c r="L34" s="18">
        <v>-4152.21</v>
      </c>
      <c r="M34" s="18">
        <v>-6000</v>
      </c>
      <c r="N34" s="4">
        <f t="shared" si="3"/>
        <v>1847.79</v>
      </c>
      <c r="O34" s="18">
        <v>-6000</v>
      </c>
    </row>
    <row r="35" spans="1:15" x14ac:dyDescent="0.25">
      <c r="A35" s="1"/>
      <c r="B35" s="1"/>
      <c r="C35" s="1"/>
      <c r="D35" s="1"/>
      <c r="E35" s="1" t="s">
        <v>38</v>
      </c>
      <c r="F35" s="1"/>
      <c r="G35" s="1"/>
      <c r="H35" s="1"/>
      <c r="I35" s="3">
        <v>13592.91</v>
      </c>
      <c r="J35" s="21">
        <f>ROUND(SUM(J28:J34),5)</f>
        <v>-5000</v>
      </c>
      <c r="K35" s="3">
        <f t="shared" si="2"/>
        <v>18592.91</v>
      </c>
      <c r="L35" s="3">
        <v>95386.25</v>
      </c>
      <c r="M35" s="3">
        <f>ROUND(SUM(M28:M34),5)</f>
        <v>38380</v>
      </c>
      <c r="N35" s="3">
        <f t="shared" si="3"/>
        <v>57006.25</v>
      </c>
      <c r="O35" s="3">
        <f>ROUND(SUM(O28:O34),5)</f>
        <v>28380</v>
      </c>
    </row>
    <row r="36" spans="1:15" hidden="1" x14ac:dyDescent="0.25">
      <c r="A36" s="1"/>
      <c r="B36" s="1"/>
      <c r="C36" s="1"/>
      <c r="D36" s="1"/>
      <c r="E36" s="1" t="s">
        <v>39</v>
      </c>
      <c r="F36" s="1"/>
      <c r="G36" s="1"/>
      <c r="H36" s="1"/>
      <c r="I36" s="3"/>
      <c r="J36" s="3"/>
      <c r="K36" s="3"/>
      <c r="L36" s="3"/>
      <c r="M36" s="3"/>
      <c r="N36" s="3"/>
      <c r="O36" s="3"/>
    </row>
    <row r="37" spans="1:15" ht="15.75" hidden="1" thickBot="1" x14ac:dyDescent="0.3">
      <c r="A37" s="1"/>
      <c r="B37" s="1"/>
      <c r="C37" s="1"/>
      <c r="D37" s="1"/>
      <c r="E37" s="1"/>
      <c r="F37" s="1" t="s">
        <v>40</v>
      </c>
      <c r="G37" s="1"/>
      <c r="H37" s="1"/>
      <c r="I37" s="4">
        <v>0.18</v>
      </c>
      <c r="J37" s="4">
        <v>0.17</v>
      </c>
      <c r="K37" s="4">
        <f>ROUND((I37-J37),5)</f>
        <v>0.01</v>
      </c>
      <c r="L37" s="4">
        <v>1.41</v>
      </c>
      <c r="M37" s="4">
        <v>1.36</v>
      </c>
      <c r="N37" s="4">
        <f>ROUND((L37-M37),5)</f>
        <v>0.05</v>
      </c>
      <c r="O37" s="4">
        <v>2</v>
      </c>
    </row>
    <row r="38" spans="1:15" x14ac:dyDescent="0.25">
      <c r="A38" s="1"/>
      <c r="B38" s="1"/>
      <c r="C38" s="1"/>
      <c r="D38" s="1"/>
      <c r="E38" s="1" t="s">
        <v>41</v>
      </c>
      <c r="F38" s="1"/>
      <c r="G38" s="1"/>
      <c r="H38" s="1"/>
      <c r="I38" s="3">
        <f>ROUND(SUM(I36:I37),5)</f>
        <v>0.18</v>
      </c>
      <c r="J38" s="3">
        <f>ROUND(SUM(J36:J37),5)</f>
        <v>0.17</v>
      </c>
      <c r="K38" s="3">
        <f>ROUND((I38-J38),5)</f>
        <v>0.01</v>
      </c>
      <c r="L38" s="3">
        <f>ROUND(SUM(L36:L37),5)</f>
        <v>1.41</v>
      </c>
      <c r="M38" s="3">
        <f>ROUND(SUM(M36:M37),5)</f>
        <v>1.36</v>
      </c>
      <c r="N38" s="3">
        <f>ROUND((L38-M38),5)</f>
        <v>0.05</v>
      </c>
      <c r="O38" s="3">
        <f>ROUND(SUM(O36:O37),5)</f>
        <v>2</v>
      </c>
    </row>
    <row r="39" spans="1:15" hidden="1" x14ac:dyDescent="0.25">
      <c r="A39" s="1"/>
      <c r="B39" s="1"/>
      <c r="C39" s="1"/>
      <c r="D39" s="1"/>
      <c r="E39" s="1" t="s">
        <v>42</v>
      </c>
      <c r="F39" s="1"/>
      <c r="G39" s="1"/>
      <c r="H39" s="1"/>
      <c r="I39" s="3"/>
      <c r="J39" s="3"/>
      <c r="K39" s="3"/>
      <c r="L39" s="3"/>
      <c r="M39" s="3"/>
      <c r="N39" s="3"/>
      <c r="O39" s="3"/>
    </row>
    <row r="40" spans="1:15" ht="15.75" hidden="1" thickBot="1" x14ac:dyDescent="0.3">
      <c r="A40" s="1"/>
      <c r="B40" s="1"/>
      <c r="C40" s="1"/>
      <c r="D40" s="1"/>
      <c r="E40" s="1"/>
      <c r="F40" s="1" t="s">
        <v>43</v>
      </c>
      <c r="G40" s="1"/>
      <c r="H40" s="1"/>
      <c r="I40" s="4">
        <v>24</v>
      </c>
      <c r="J40" s="4">
        <v>0</v>
      </c>
      <c r="K40" s="4">
        <f>ROUND((I40-J40),5)</f>
        <v>24</v>
      </c>
      <c r="L40" s="4">
        <v>379.44</v>
      </c>
      <c r="M40" s="4">
        <v>0</v>
      </c>
      <c r="N40" s="4">
        <v>379.44</v>
      </c>
      <c r="O40" s="4">
        <v>0</v>
      </c>
    </row>
    <row r="41" spans="1:15" ht="15.75" thickBot="1" x14ac:dyDescent="0.3">
      <c r="A41" s="1"/>
      <c r="B41" s="1"/>
      <c r="C41" s="1"/>
      <c r="D41" s="1"/>
      <c r="E41" s="1" t="s">
        <v>44</v>
      </c>
      <c r="F41" s="1"/>
      <c r="G41" s="1"/>
      <c r="H41" s="1"/>
      <c r="I41" s="5">
        <f>ROUND(SUM(I39:I40),5)</f>
        <v>24</v>
      </c>
      <c r="J41" s="5">
        <v>0</v>
      </c>
      <c r="K41" s="4">
        <f>ROUND((I41-J41),5)</f>
        <v>24</v>
      </c>
      <c r="L41" s="5">
        <f>ROUND(SUM(L39:L40),5)</f>
        <v>379.44</v>
      </c>
      <c r="M41" s="5">
        <v>0</v>
      </c>
      <c r="N41" s="5">
        <v>379.44</v>
      </c>
      <c r="O41" s="5">
        <v>0</v>
      </c>
    </row>
    <row r="42" spans="1:15" ht="15.75" thickBot="1" x14ac:dyDescent="0.3">
      <c r="A42" s="1"/>
      <c r="B42" s="1"/>
      <c r="C42" s="1"/>
      <c r="D42" s="1" t="s">
        <v>45</v>
      </c>
      <c r="E42" s="1"/>
      <c r="F42" s="1"/>
      <c r="G42" s="1"/>
      <c r="H42" s="1"/>
      <c r="I42" s="6">
        <f>ROUND(I4+I20+I27+I35+I38+I41,5)</f>
        <v>78010.42</v>
      </c>
      <c r="J42" s="6">
        <f>ROUND(J4+J20+J27+J35+J38+J41,5)</f>
        <v>59066.41</v>
      </c>
      <c r="K42" s="6">
        <f>ROUND((I42-J42),5)</f>
        <v>18944.009999999998</v>
      </c>
      <c r="L42" s="6">
        <f>ROUND(L4+L20+L27+L35+L38+L41,5)</f>
        <v>505775.83</v>
      </c>
      <c r="M42" s="6">
        <f>ROUND(M4+M20+M27+M35+M38+M41,5)</f>
        <v>589748.43000000005</v>
      </c>
      <c r="N42" s="20">
        <f>ROUND((L42-M42),5)</f>
        <v>-83972.6</v>
      </c>
      <c r="O42" s="6">
        <f>ROUND(O4+O20+O27+O35+O38+O41,5)</f>
        <v>836002</v>
      </c>
    </row>
    <row r="43" spans="1:15" hidden="1" x14ac:dyDescent="0.25">
      <c r="A43" s="1"/>
      <c r="B43" s="1"/>
      <c r="C43" s="1" t="s">
        <v>46</v>
      </c>
      <c r="D43" s="1"/>
      <c r="E43" s="1"/>
      <c r="F43" s="1"/>
      <c r="G43" s="1"/>
      <c r="H43" s="1"/>
      <c r="I43" s="3">
        <f>I42</f>
        <v>78010.42</v>
      </c>
      <c r="J43" s="3">
        <f>J42</f>
        <v>59066.41</v>
      </c>
      <c r="K43" s="3">
        <f>ROUND((I43-J43),5)</f>
        <v>18944.009999999998</v>
      </c>
      <c r="L43" s="3">
        <f>L42</f>
        <v>505775.83</v>
      </c>
      <c r="M43" s="3">
        <f>M42</f>
        <v>589748.43000000005</v>
      </c>
      <c r="N43" s="21">
        <f>ROUND((L43-M43),5)</f>
        <v>-83972.6</v>
      </c>
      <c r="O43" s="3">
        <f>O42</f>
        <v>836002</v>
      </c>
    </row>
    <row r="44" spans="1:15" x14ac:dyDescent="0.25">
      <c r="A44" s="1"/>
      <c r="B44" s="1"/>
      <c r="C44" s="1"/>
      <c r="D44" s="1" t="s">
        <v>47</v>
      </c>
      <c r="E44" s="1"/>
      <c r="F44" s="1"/>
      <c r="G44" s="1"/>
      <c r="H44" s="1"/>
      <c r="I44" s="3"/>
      <c r="J44" s="3"/>
      <c r="K44" s="3"/>
      <c r="L44" s="3"/>
      <c r="M44" s="3"/>
      <c r="N44" s="3"/>
      <c r="O44" s="3"/>
    </row>
    <row r="45" spans="1:15" hidden="1" x14ac:dyDescent="0.25">
      <c r="A45" s="1"/>
      <c r="B45" s="1"/>
      <c r="C45" s="1"/>
      <c r="D45" s="1"/>
      <c r="E45" s="1" t="s">
        <v>48</v>
      </c>
      <c r="F45" s="1"/>
      <c r="G45" s="1"/>
      <c r="H45" s="1"/>
      <c r="I45" s="3"/>
      <c r="J45" s="3"/>
      <c r="K45" s="3"/>
      <c r="L45" s="3"/>
      <c r="M45" s="3"/>
      <c r="N45" s="3"/>
      <c r="O45" s="3"/>
    </row>
    <row r="46" spans="1:15" hidden="1" x14ac:dyDescent="0.25">
      <c r="A46" s="1"/>
      <c r="B46" s="1"/>
      <c r="C46" s="1"/>
      <c r="D46" s="1"/>
      <c r="E46" s="1"/>
      <c r="F46" s="1" t="s">
        <v>49</v>
      </c>
      <c r="G46" s="1"/>
      <c r="H46" s="1"/>
      <c r="I46" s="3">
        <v>1605.49</v>
      </c>
      <c r="J46" s="3">
        <v>2083</v>
      </c>
      <c r="K46" s="3">
        <f>ROUND((I46-J46),5)</f>
        <v>-477.51</v>
      </c>
      <c r="L46" s="3">
        <v>18998.02</v>
      </c>
      <c r="M46" s="3">
        <v>16664</v>
      </c>
      <c r="N46" s="3">
        <f>ROUND((L46-M46),5)</f>
        <v>2334.02</v>
      </c>
      <c r="O46" s="3">
        <v>25000</v>
      </c>
    </row>
    <row r="47" spans="1:15" hidden="1" x14ac:dyDescent="0.25">
      <c r="A47" s="1"/>
      <c r="B47" s="1"/>
      <c r="C47" s="1"/>
      <c r="D47" s="1"/>
      <c r="E47" s="1"/>
      <c r="F47" s="1" t="s">
        <v>50</v>
      </c>
      <c r="G47" s="1"/>
      <c r="H47" s="1"/>
      <c r="I47" s="3"/>
      <c r="J47" s="3"/>
      <c r="K47" s="3"/>
      <c r="L47" s="3"/>
      <c r="M47" s="3"/>
      <c r="N47" s="3"/>
      <c r="O47" s="3"/>
    </row>
    <row r="48" spans="1:15" ht="15.75" hidden="1" thickBot="1" x14ac:dyDescent="0.3">
      <c r="A48" s="1"/>
      <c r="B48" s="1"/>
      <c r="C48" s="1"/>
      <c r="D48" s="1"/>
      <c r="E48" s="1"/>
      <c r="F48" s="1"/>
      <c r="G48" s="1" t="s">
        <v>51</v>
      </c>
      <c r="H48" s="1"/>
      <c r="I48" s="4">
        <v>0</v>
      </c>
      <c r="J48" s="3">
        <v>0</v>
      </c>
      <c r="K48" s="3">
        <v>0</v>
      </c>
      <c r="L48" s="4">
        <v>0</v>
      </c>
      <c r="M48" s="3"/>
      <c r="N48" s="3"/>
      <c r="O48" s="3"/>
    </row>
    <row r="49" spans="1:15" hidden="1" x14ac:dyDescent="0.25">
      <c r="A49" s="1"/>
      <c r="B49" s="1"/>
      <c r="C49" s="1"/>
      <c r="D49" s="1"/>
      <c r="E49" s="1"/>
      <c r="F49" s="1" t="s">
        <v>52</v>
      </c>
      <c r="G49" s="1"/>
      <c r="H49" s="1"/>
      <c r="I49" s="3">
        <f>ROUND(SUM(I47:I48),5)</f>
        <v>0</v>
      </c>
      <c r="J49" s="3">
        <v>0</v>
      </c>
      <c r="K49" s="3">
        <v>0</v>
      </c>
      <c r="L49" s="3">
        <f>ROUND(SUM(L47:L48),5)</f>
        <v>0</v>
      </c>
      <c r="M49" s="3"/>
      <c r="N49" s="3"/>
      <c r="O49" s="3"/>
    </row>
    <row r="50" spans="1:15" ht="15.75" hidden="1" thickBot="1" x14ac:dyDescent="0.3">
      <c r="A50" s="1"/>
      <c r="B50" s="1"/>
      <c r="C50" s="1"/>
      <c r="D50" s="1"/>
      <c r="E50" s="1"/>
      <c r="F50" s="1" t="s">
        <v>53</v>
      </c>
      <c r="G50" s="1"/>
      <c r="H50" s="1"/>
      <c r="I50" s="4">
        <v>0</v>
      </c>
      <c r="J50" s="4">
        <v>583</v>
      </c>
      <c r="K50" s="18">
        <f>ROUND((I50-J50),5)</f>
        <v>-583</v>
      </c>
      <c r="L50" s="4">
        <v>2450</v>
      </c>
      <c r="M50" s="4">
        <v>4664</v>
      </c>
      <c r="N50" s="18">
        <f>ROUND((L50-M50),5)</f>
        <v>-2214</v>
      </c>
      <c r="O50" s="4">
        <v>7000</v>
      </c>
    </row>
    <row r="51" spans="1:15" x14ac:dyDescent="0.25">
      <c r="A51" s="1"/>
      <c r="B51" s="1"/>
      <c r="C51" s="1"/>
      <c r="D51" s="1"/>
      <c r="E51" s="1" t="s">
        <v>54</v>
      </c>
      <c r="F51" s="1"/>
      <c r="G51" s="1"/>
      <c r="H51" s="1"/>
      <c r="I51" s="3">
        <v>-951.6</v>
      </c>
      <c r="J51" s="3">
        <f>ROUND(SUM(J45:J46)+SUM(J49:J50),5)</f>
        <v>2666</v>
      </c>
      <c r="K51" s="21">
        <f>ROUND((I51-J51),5)</f>
        <v>-3617.6</v>
      </c>
      <c r="L51" s="3">
        <v>18890.93</v>
      </c>
      <c r="M51" s="3">
        <f>ROUND(SUM(M45:M46)+SUM(M49:M50),5)</f>
        <v>21328</v>
      </c>
      <c r="N51" s="3">
        <f>ROUND((L51-M51),5)</f>
        <v>-2437.0700000000002</v>
      </c>
      <c r="O51" s="3">
        <f>ROUND(SUM(O45:O46)+SUM(O49:O50),5)</f>
        <v>32000</v>
      </c>
    </row>
    <row r="52" spans="1:15" hidden="1" x14ac:dyDescent="0.25">
      <c r="A52" s="1"/>
      <c r="B52" s="1"/>
      <c r="C52" s="1"/>
      <c r="D52" s="1"/>
      <c r="E52" s="1" t="s">
        <v>55</v>
      </c>
      <c r="F52" s="1"/>
      <c r="G52" s="1"/>
      <c r="H52" s="1"/>
      <c r="I52" s="3"/>
      <c r="J52" s="3"/>
      <c r="K52" s="3"/>
      <c r="L52" s="3"/>
      <c r="M52" s="3"/>
      <c r="N52" s="3"/>
      <c r="O52" s="3"/>
    </row>
    <row r="53" spans="1:15" hidden="1" x14ac:dyDescent="0.25">
      <c r="A53" s="1"/>
      <c r="B53" s="1"/>
      <c r="C53" s="1"/>
      <c r="D53" s="1"/>
      <c r="E53" s="1"/>
      <c r="F53" s="1" t="s">
        <v>56</v>
      </c>
      <c r="G53" s="1"/>
      <c r="H53" s="1"/>
      <c r="I53" s="3">
        <v>1200</v>
      </c>
      <c r="J53" s="3">
        <v>1200</v>
      </c>
      <c r="K53" s="3">
        <f>ROUND((I53-J53),5)</f>
        <v>0</v>
      </c>
      <c r="L53" s="3">
        <v>10800</v>
      </c>
      <c r="M53" s="3">
        <v>9600</v>
      </c>
      <c r="N53" s="3">
        <f>ROUND((L53-M53),5)</f>
        <v>1200</v>
      </c>
      <c r="O53" s="3">
        <v>14400</v>
      </c>
    </row>
    <row r="54" spans="1:15" hidden="1" x14ac:dyDescent="0.25">
      <c r="A54" s="1"/>
      <c r="B54" s="1"/>
      <c r="C54" s="1"/>
      <c r="D54" s="1"/>
      <c r="E54" s="1"/>
      <c r="F54" s="1" t="s">
        <v>57</v>
      </c>
      <c r="G54" s="1"/>
      <c r="H54" s="1"/>
      <c r="I54" s="3">
        <v>0</v>
      </c>
      <c r="J54" s="3">
        <v>1042</v>
      </c>
      <c r="K54" s="21">
        <f>ROUND((I54-J54),5)</f>
        <v>-1042</v>
      </c>
      <c r="L54" s="3">
        <v>6650</v>
      </c>
      <c r="M54" s="3">
        <v>8336</v>
      </c>
      <c r="N54" s="21">
        <f>ROUND((L54-M54),5)</f>
        <v>-1686</v>
      </c>
      <c r="O54" s="3">
        <v>12500</v>
      </c>
    </row>
    <row r="55" spans="1:15" hidden="1" x14ac:dyDescent="0.25">
      <c r="A55" s="1"/>
      <c r="B55" s="1"/>
      <c r="C55" s="1"/>
      <c r="D55" s="1"/>
      <c r="E55" s="1"/>
      <c r="F55" s="1" t="s">
        <v>58</v>
      </c>
      <c r="G55" s="1"/>
      <c r="H55" s="1"/>
      <c r="I55" s="3">
        <v>0</v>
      </c>
      <c r="J55" s="3">
        <v>250</v>
      </c>
      <c r="K55" s="21">
        <f>ROUND((I55-J55),5)</f>
        <v>-250</v>
      </c>
      <c r="L55" s="3">
        <v>2197.2800000000002</v>
      </c>
      <c r="M55" s="3">
        <v>2000</v>
      </c>
      <c r="N55" s="3">
        <f>ROUND((L55-M55),5)</f>
        <v>197.28</v>
      </c>
      <c r="O55" s="3">
        <v>3000</v>
      </c>
    </row>
    <row r="56" spans="1:15" hidden="1" x14ac:dyDescent="0.25">
      <c r="A56" s="1"/>
      <c r="B56" s="1"/>
      <c r="C56" s="1"/>
      <c r="D56" s="1"/>
      <c r="E56" s="1"/>
      <c r="F56" s="1" t="s">
        <v>59</v>
      </c>
      <c r="G56" s="1"/>
      <c r="H56" s="1"/>
      <c r="I56" s="3">
        <v>446</v>
      </c>
      <c r="J56" s="3">
        <v>500</v>
      </c>
      <c r="K56" s="21">
        <f>ROUND((I56-J56),5)</f>
        <v>-54</v>
      </c>
      <c r="L56" s="3">
        <v>3568</v>
      </c>
      <c r="M56" s="3">
        <v>4000</v>
      </c>
      <c r="N56" s="21">
        <f>ROUND((L56-M56),5)</f>
        <v>-432</v>
      </c>
      <c r="O56" s="3">
        <v>6000</v>
      </c>
    </row>
    <row r="57" spans="1:15" hidden="1" x14ac:dyDescent="0.25">
      <c r="A57" s="1"/>
      <c r="B57" s="1"/>
      <c r="C57" s="1"/>
      <c r="D57" s="1"/>
      <c r="E57" s="1"/>
      <c r="F57" s="1" t="s">
        <v>60</v>
      </c>
      <c r="G57" s="1"/>
      <c r="H57" s="1"/>
      <c r="I57" s="3">
        <v>146.44</v>
      </c>
      <c r="J57" s="3">
        <v>0</v>
      </c>
      <c r="K57" s="21">
        <f>ROUND((I57-J57),5)</f>
        <v>146.44</v>
      </c>
      <c r="L57" s="3">
        <v>1052.94</v>
      </c>
      <c r="M57" s="3">
        <v>0</v>
      </c>
      <c r="N57" s="3">
        <f>ROUND((L57-M57),5)</f>
        <v>1052.94</v>
      </c>
      <c r="O57" s="3">
        <v>0</v>
      </c>
    </row>
    <row r="58" spans="1:15" hidden="1" x14ac:dyDescent="0.25">
      <c r="A58" s="1"/>
      <c r="B58" s="1"/>
      <c r="C58" s="1"/>
      <c r="D58" s="1"/>
      <c r="E58" s="1"/>
      <c r="F58" s="1" t="s">
        <v>61</v>
      </c>
      <c r="G58" s="1"/>
      <c r="H58" s="1"/>
      <c r="I58" s="3">
        <v>0</v>
      </c>
      <c r="J58" s="3">
        <v>83</v>
      </c>
      <c r="K58" s="21">
        <f t="shared" ref="K58:K64" si="4">ROUND((I58-J58),5)</f>
        <v>-83</v>
      </c>
      <c r="L58" s="3">
        <v>300</v>
      </c>
      <c r="M58" s="3">
        <v>664</v>
      </c>
      <c r="N58" s="21">
        <f t="shared" ref="N58:N64" si="5">ROUND((L58-M58),5)</f>
        <v>-364</v>
      </c>
      <c r="O58" s="3">
        <v>1000</v>
      </c>
    </row>
    <row r="59" spans="1:15" hidden="1" x14ac:dyDescent="0.25">
      <c r="A59" s="1"/>
      <c r="B59" s="1"/>
      <c r="C59" s="1"/>
      <c r="D59" s="1"/>
      <c r="E59" s="1"/>
      <c r="F59" s="1" t="s">
        <v>62</v>
      </c>
      <c r="G59" s="1"/>
      <c r="H59" s="1"/>
      <c r="I59" s="3">
        <v>0</v>
      </c>
      <c r="J59" s="3">
        <v>150</v>
      </c>
      <c r="K59" s="21">
        <f t="shared" si="4"/>
        <v>-150</v>
      </c>
      <c r="L59" s="3">
        <v>200</v>
      </c>
      <c r="M59" s="3">
        <v>1200</v>
      </c>
      <c r="N59" s="21">
        <f t="shared" si="5"/>
        <v>-1000</v>
      </c>
      <c r="O59" s="3">
        <v>1800</v>
      </c>
    </row>
    <row r="60" spans="1:15" hidden="1" x14ac:dyDescent="0.25">
      <c r="A60" s="1"/>
      <c r="B60" s="1"/>
      <c r="C60" s="1"/>
      <c r="D60" s="1"/>
      <c r="E60" s="1"/>
      <c r="F60" s="1" t="s">
        <v>63</v>
      </c>
      <c r="G60" s="1"/>
      <c r="H60" s="1"/>
      <c r="I60" s="3">
        <v>250</v>
      </c>
      <c r="J60" s="3">
        <v>175</v>
      </c>
      <c r="K60" s="3">
        <f t="shared" si="4"/>
        <v>75</v>
      </c>
      <c r="L60" s="3">
        <v>1907</v>
      </c>
      <c r="M60" s="3">
        <v>1400</v>
      </c>
      <c r="N60" s="3">
        <f t="shared" si="5"/>
        <v>507</v>
      </c>
      <c r="O60" s="3">
        <v>2100</v>
      </c>
    </row>
    <row r="61" spans="1:15" hidden="1" x14ac:dyDescent="0.25">
      <c r="A61" s="1"/>
      <c r="B61" s="1"/>
      <c r="C61" s="1"/>
      <c r="D61" s="1"/>
      <c r="E61" s="1"/>
      <c r="F61" s="1" t="s">
        <v>64</v>
      </c>
      <c r="G61" s="1"/>
      <c r="H61" s="1"/>
      <c r="I61" s="21">
        <v>-24.35</v>
      </c>
      <c r="J61" s="3">
        <v>208</v>
      </c>
      <c r="K61" s="21">
        <f t="shared" si="4"/>
        <v>-232.35</v>
      </c>
      <c r="L61" s="3">
        <v>745.49</v>
      </c>
      <c r="M61" s="3">
        <v>1664</v>
      </c>
      <c r="N61" s="21">
        <f t="shared" si="5"/>
        <v>-918.51</v>
      </c>
      <c r="O61" s="3">
        <v>2500</v>
      </c>
    </row>
    <row r="62" spans="1:15" hidden="1" x14ac:dyDescent="0.25">
      <c r="A62" s="1"/>
      <c r="B62" s="1"/>
      <c r="C62" s="1"/>
      <c r="D62" s="1"/>
      <c r="E62" s="1"/>
      <c r="F62" s="1" t="s">
        <v>65</v>
      </c>
      <c r="G62" s="1"/>
      <c r="H62" s="1"/>
      <c r="I62" s="3">
        <v>1140</v>
      </c>
      <c r="J62" s="3">
        <v>1083</v>
      </c>
      <c r="K62" s="3">
        <f t="shared" si="4"/>
        <v>57</v>
      </c>
      <c r="L62" s="3">
        <v>9220.5</v>
      </c>
      <c r="M62" s="3">
        <v>8664</v>
      </c>
      <c r="N62" s="3">
        <f t="shared" si="5"/>
        <v>556.5</v>
      </c>
      <c r="O62" s="3">
        <v>13000</v>
      </c>
    </row>
    <row r="63" spans="1:15" ht="15.75" hidden="1" thickBot="1" x14ac:dyDescent="0.3">
      <c r="A63" s="1"/>
      <c r="B63" s="1"/>
      <c r="C63" s="1"/>
      <c r="D63" s="1"/>
      <c r="E63" s="1"/>
      <c r="F63" s="1" t="s">
        <v>66</v>
      </c>
      <c r="G63" s="1"/>
      <c r="H63" s="1"/>
      <c r="I63" s="18">
        <v>-162.82</v>
      </c>
      <c r="J63" s="4">
        <v>792</v>
      </c>
      <c r="K63" s="18">
        <f t="shared" si="4"/>
        <v>-954.82</v>
      </c>
      <c r="L63" s="4">
        <v>5341.03</v>
      </c>
      <c r="M63" s="4">
        <v>6336</v>
      </c>
      <c r="N63" s="18">
        <f t="shared" si="5"/>
        <v>-994.97</v>
      </c>
      <c r="O63" s="4">
        <v>9500</v>
      </c>
    </row>
    <row r="64" spans="1:15" x14ac:dyDescent="0.25">
      <c r="A64" s="1"/>
      <c r="B64" s="1"/>
      <c r="C64" s="1"/>
      <c r="D64" s="1"/>
      <c r="E64" s="1" t="s">
        <v>67</v>
      </c>
      <c r="F64" s="1"/>
      <c r="G64" s="1"/>
      <c r="H64" s="1"/>
      <c r="I64" s="3">
        <f>ROUND(SUM(I52:I63),5)</f>
        <v>2995.27</v>
      </c>
      <c r="J64" s="3">
        <f>ROUND(SUM(J52:J63),5)</f>
        <v>5483</v>
      </c>
      <c r="K64" s="21">
        <f t="shared" si="4"/>
        <v>-2487.73</v>
      </c>
      <c r="L64" s="3">
        <f>ROUND(SUM(L52:L63),5)</f>
        <v>41982.239999999998</v>
      </c>
      <c r="M64" s="3">
        <f>ROUND(SUM(M52:M63),5)</f>
        <v>43864</v>
      </c>
      <c r="N64" s="21">
        <f t="shared" si="5"/>
        <v>-1881.76</v>
      </c>
      <c r="O64" s="3">
        <f>ROUND(SUM(O52:O63),5)</f>
        <v>65800</v>
      </c>
    </row>
    <row r="65" spans="1:15" hidden="1" x14ac:dyDescent="0.25">
      <c r="A65" s="1"/>
      <c r="B65" s="1"/>
      <c r="C65" s="1"/>
      <c r="D65" s="1"/>
      <c r="E65" s="1" t="s">
        <v>68</v>
      </c>
      <c r="F65" s="1"/>
      <c r="G65" s="1"/>
      <c r="H65" s="1"/>
      <c r="I65" s="3"/>
      <c r="J65" s="3"/>
      <c r="K65" s="3"/>
      <c r="L65" s="3"/>
      <c r="M65" s="3"/>
      <c r="N65" s="3"/>
      <c r="O65" s="3"/>
    </row>
    <row r="66" spans="1:15" hidden="1" x14ac:dyDescent="0.25">
      <c r="A66" s="1"/>
      <c r="B66" s="1"/>
      <c r="C66" s="1"/>
      <c r="D66" s="1"/>
      <c r="E66" s="1"/>
      <c r="F66" s="1" t="s">
        <v>69</v>
      </c>
      <c r="G66" s="1"/>
      <c r="H66" s="1"/>
      <c r="I66" s="3">
        <v>365.29</v>
      </c>
      <c r="J66" s="3">
        <v>125</v>
      </c>
      <c r="K66" s="3">
        <f>ROUND((I66-J66),5)</f>
        <v>240.29</v>
      </c>
      <c r="L66" s="3">
        <v>1437.25</v>
      </c>
      <c r="M66" s="3">
        <v>1000</v>
      </c>
      <c r="N66" s="3">
        <f>ROUND((L66-M66),5)</f>
        <v>437.25</v>
      </c>
      <c r="O66" s="3">
        <v>1500</v>
      </c>
    </row>
    <row r="67" spans="1:15" ht="15.75" hidden="1" thickBot="1" x14ac:dyDescent="0.3">
      <c r="A67" s="1"/>
      <c r="B67" s="1"/>
      <c r="C67" s="1"/>
      <c r="D67" s="1"/>
      <c r="E67" s="1"/>
      <c r="F67" s="1" t="s">
        <v>70</v>
      </c>
      <c r="G67" s="1"/>
      <c r="H67" s="1"/>
      <c r="I67" s="4">
        <v>220</v>
      </c>
      <c r="J67" s="4">
        <v>83</v>
      </c>
      <c r="K67" s="4">
        <f>ROUND((I67-J67),5)</f>
        <v>137</v>
      </c>
      <c r="L67" s="4">
        <v>1582.5</v>
      </c>
      <c r="M67" s="4">
        <v>664</v>
      </c>
      <c r="N67" s="4">
        <f>ROUND((L67-M67),5)</f>
        <v>918.5</v>
      </c>
      <c r="O67" s="4">
        <v>1000</v>
      </c>
    </row>
    <row r="68" spans="1:15" x14ac:dyDescent="0.25">
      <c r="A68" s="1"/>
      <c r="B68" s="1"/>
      <c r="C68" s="1"/>
      <c r="D68" s="1"/>
      <c r="E68" s="1" t="s">
        <v>71</v>
      </c>
      <c r="F68" s="1"/>
      <c r="G68" s="1"/>
      <c r="H68" s="1"/>
      <c r="I68" s="3">
        <f>ROUND(SUM(I65:I67),5)</f>
        <v>585.29</v>
      </c>
      <c r="J68" s="3">
        <f>ROUND(SUM(J65:J67),5)</f>
        <v>208</v>
      </c>
      <c r="K68" s="3">
        <f>ROUND((I68-J68),5)</f>
        <v>377.29</v>
      </c>
      <c r="L68" s="3">
        <f>ROUND(SUM(L65:L67),5)</f>
        <v>3019.75</v>
      </c>
      <c r="M68" s="3">
        <f>ROUND(SUM(M65:M67),5)</f>
        <v>1664</v>
      </c>
      <c r="N68" s="3">
        <f>ROUND((L68-M68),5)</f>
        <v>1355.75</v>
      </c>
      <c r="O68" s="3">
        <f>ROUND(SUM(O65:O67),5)</f>
        <v>2500</v>
      </c>
    </row>
    <row r="69" spans="1:15" hidden="1" x14ac:dyDescent="0.25">
      <c r="A69" s="1"/>
      <c r="B69" s="1"/>
      <c r="C69" s="1"/>
      <c r="D69" s="1"/>
      <c r="E69" s="1" t="s">
        <v>72</v>
      </c>
      <c r="F69" s="1"/>
      <c r="G69" s="1"/>
      <c r="H69" s="1"/>
      <c r="I69" s="3"/>
      <c r="J69" s="3"/>
      <c r="K69" s="3"/>
      <c r="L69" s="3"/>
      <c r="M69" s="3"/>
      <c r="N69" s="3"/>
      <c r="O69" s="3"/>
    </row>
    <row r="70" spans="1:15" hidden="1" x14ac:dyDescent="0.25">
      <c r="A70" s="1"/>
      <c r="B70" s="1"/>
      <c r="C70" s="1"/>
      <c r="D70" s="1"/>
      <c r="E70" s="1"/>
      <c r="F70" s="1" t="s">
        <v>73</v>
      </c>
      <c r="G70" s="1"/>
      <c r="H70" s="1"/>
      <c r="I70" s="3">
        <v>530</v>
      </c>
      <c r="J70" s="3">
        <v>542</v>
      </c>
      <c r="K70" s="21">
        <f t="shared" ref="K70:K79" si="6">ROUND((I70-J70),5)</f>
        <v>-12</v>
      </c>
      <c r="L70" s="3">
        <v>4240</v>
      </c>
      <c r="M70" s="3">
        <v>4336</v>
      </c>
      <c r="N70" s="21">
        <f t="shared" ref="N70:N79" si="7">ROUND((L70-M70),5)</f>
        <v>-96</v>
      </c>
      <c r="O70" s="3">
        <v>6500</v>
      </c>
    </row>
    <row r="71" spans="1:15" hidden="1" x14ac:dyDescent="0.25">
      <c r="A71" s="1"/>
      <c r="B71" s="1"/>
      <c r="C71" s="1"/>
      <c r="D71" s="1"/>
      <c r="E71" s="1"/>
      <c r="F71" s="1" t="s">
        <v>74</v>
      </c>
      <c r="G71" s="1"/>
      <c r="H71" s="1"/>
      <c r="I71" s="3">
        <v>0</v>
      </c>
      <c r="J71" s="3">
        <v>200</v>
      </c>
      <c r="K71" s="21">
        <f t="shared" si="6"/>
        <v>-200</v>
      </c>
      <c r="L71" s="3">
        <v>1200</v>
      </c>
      <c r="M71" s="3">
        <v>1600</v>
      </c>
      <c r="N71" s="21">
        <f t="shared" si="7"/>
        <v>-400</v>
      </c>
      <c r="O71" s="3">
        <v>2400</v>
      </c>
    </row>
    <row r="72" spans="1:15" hidden="1" x14ac:dyDescent="0.25">
      <c r="A72" s="1"/>
      <c r="B72" s="1"/>
      <c r="C72" s="1"/>
      <c r="D72" s="1"/>
      <c r="E72" s="1"/>
      <c r="F72" s="1" t="s">
        <v>75</v>
      </c>
      <c r="G72" s="1"/>
      <c r="H72" s="1"/>
      <c r="I72" s="3">
        <v>158</v>
      </c>
      <c r="J72" s="3">
        <v>417</v>
      </c>
      <c r="K72" s="21">
        <f t="shared" si="6"/>
        <v>-259</v>
      </c>
      <c r="L72" s="3">
        <v>1178.51</v>
      </c>
      <c r="M72" s="3">
        <v>3336</v>
      </c>
      <c r="N72" s="21">
        <f t="shared" si="7"/>
        <v>-2157.4899999999998</v>
      </c>
      <c r="O72" s="3">
        <v>5000</v>
      </c>
    </row>
    <row r="73" spans="1:15" hidden="1" x14ac:dyDescent="0.25">
      <c r="A73" s="1"/>
      <c r="B73" s="1"/>
      <c r="C73" s="1"/>
      <c r="D73" s="1"/>
      <c r="E73" s="1"/>
      <c r="F73" s="1" t="s">
        <v>76</v>
      </c>
      <c r="G73" s="1"/>
      <c r="H73" s="1"/>
      <c r="I73" s="3">
        <v>0</v>
      </c>
      <c r="J73" s="3">
        <v>50</v>
      </c>
      <c r="K73" s="21">
        <f t="shared" si="6"/>
        <v>-50</v>
      </c>
      <c r="L73" s="3">
        <v>145.5</v>
      </c>
      <c r="M73" s="3">
        <v>400</v>
      </c>
      <c r="N73" s="21">
        <f t="shared" si="7"/>
        <v>-254.5</v>
      </c>
      <c r="O73" s="3">
        <v>600</v>
      </c>
    </row>
    <row r="74" spans="1:15" hidden="1" x14ac:dyDescent="0.25">
      <c r="A74" s="1"/>
      <c r="B74" s="1"/>
      <c r="C74" s="1"/>
      <c r="D74" s="1"/>
      <c r="E74" s="1"/>
      <c r="F74" s="1" t="s">
        <v>77</v>
      </c>
      <c r="G74" s="1"/>
      <c r="H74" s="1"/>
      <c r="I74" s="3">
        <v>0</v>
      </c>
      <c r="J74" s="3">
        <v>150</v>
      </c>
      <c r="K74" s="21">
        <f t="shared" si="6"/>
        <v>-150</v>
      </c>
      <c r="L74" s="3">
        <v>565.05999999999995</v>
      </c>
      <c r="M74" s="3">
        <v>1200</v>
      </c>
      <c r="N74" s="21">
        <f t="shared" si="7"/>
        <v>-634.94000000000005</v>
      </c>
      <c r="O74" s="3">
        <v>1800</v>
      </c>
    </row>
    <row r="75" spans="1:15" hidden="1" x14ac:dyDescent="0.25">
      <c r="A75" s="1"/>
      <c r="B75" s="1"/>
      <c r="C75" s="1"/>
      <c r="D75" s="1"/>
      <c r="E75" s="1"/>
      <c r="F75" s="1" t="s">
        <v>78</v>
      </c>
      <c r="G75" s="1"/>
      <c r="H75" s="1"/>
      <c r="I75" s="3">
        <v>0</v>
      </c>
      <c r="J75" s="3">
        <v>208</v>
      </c>
      <c r="K75" s="21">
        <f t="shared" si="6"/>
        <v>-208</v>
      </c>
      <c r="L75" s="3">
        <v>1664.5</v>
      </c>
      <c r="M75" s="3">
        <v>1664</v>
      </c>
      <c r="N75" s="3">
        <f t="shared" si="7"/>
        <v>0.5</v>
      </c>
      <c r="O75" s="3">
        <v>2500</v>
      </c>
    </row>
    <row r="76" spans="1:15" hidden="1" x14ac:dyDescent="0.25">
      <c r="A76" s="1"/>
      <c r="B76" s="1"/>
      <c r="C76" s="1"/>
      <c r="D76" s="1"/>
      <c r="E76" s="1"/>
      <c r="F76" s="1" t="s">
        <v>79</v>
      </c>
      <c r="G76" s="1"/>
      <c r="H76" s="1"/>
      <c r="I76" s="3">
        <v>265.92</v>
      </c>
      <c r="J76" s="3">
        <v>558</v>
      </c>
      <c r="K76" s="21">
        <f t="shared" si="6"/>
        <v>-292.08</v>
      </c>
      <c r="L76" s="3">
        <v>5971.75</v>
      </c>
      <c r="M76" s="3">
        <v>4464</v>
      </c>
      <c r="N76" s="3">
        <f t="shared" si="7"/>
        <v>1507.75</v>
      </c>
      <c r="O76" s="3">
        <v>6700</v>
      </c>
    </row>
    <row r="77" spans="1:15" hidden="1" x14ac:dyDescent="0.25">
      <c r="A77" s="1"/>
      <c r="B77" s="1"/>
      <c r="C77" s="1"/>
      <c r="D77" s="1"/>
      <c r="E77" s="1"/>
      <c r="F77" s="1" t="s">
        <v>80</v>
      </c>
      <c r="G77" s="1"/>
      <c r="H77" s="1"/>
      <c r="I77" s="3">
        <v>208.37</v>
      </c>
      <c r="J77" s="3">
        <v>1000</v>
      </c>
      <c r="K77" s="21">
        <f t="shared" si="6"/>
        <v>-791.63</v>
      </c>
      <c r="L77" s="3">
        <v>6029.61</v>
      </c>
      <c r="M77" s="3">
        <v>8000</v>
      </c>
      <c r="N77" s="21">
        <f t="shared" si="7"/>
        <v>-1970.39</v>
      </c>
      <c r="O77" s="3">
        <v>12000</v>
      </c>
    </row>
    <row r="78" spans="1:15" ht="15.75" hidden="1" thickBot="1" x14ac:dyDescent="0.3">
      <c r="A78" s="1"/>
      <c r="B78" s="1"/>
      <c r="C78" s="1"/>
      <c r="D78" s="1"/>
      <c r="E78" s="1"/>
      <c r="F78" s="1" t="s">
        <v>81</v>
      </c>
      <c r="G78" s="1"/>
      <c r="H78" s="1"/>
      <c r="I78" s="4">
        <v>0</v>
      </c>
      <c r="J78" s="4">
        <v>83</v>
      </c>
      <c r="K78" s="18">
        <f t="shared" si="6"/>
        <v>-83</v>
      </c>
      <c r="L78" s="4">
        <v>1163.5</v>
      </c>
      <c r="M78" s="4">
        <v>664</v>
      </c>
      <c r="N78" s="4">
        <f t="shared" si="7"/>
        <v>499.5</v>
      </c>
      <c r="O78" s="4">
        <v>1000</v>
      </c>
    </row>
    <row r="79" spans="1:15" x14ac:dyDescent="0.25">
      <c r="A79" s="1"/>
      <c r="B79" s="1"/>
      <c r="C79" s="1"/>
      <c r="D79" s="1"/>
      <c r="E79" s="1" t="s">
        <v>82</v>
      </c>
      <c r="F79" s="1"/>
      <c r="G79" s="1"/>
      <c r="H79" s="1"/>
      <c r="I79" s="3">
        <f>ROUND(SUM(I69:I78),5)</f>
        <v>1162.29</v>
      </c>
      <c r="J79" s="3">
        <f>ROUND(SUM(J69:J78),5)</f>
        <v>3208</v>
      </c>
      <c r="K79" s="21">
        <f t="shared" si="6"/>
        <v>-2045.71</v>
      </c>
      <c r="L79" s="3">
        <f>ROUND(SUM(L69:L78),5)</f>
        <v>22158.43</v>
      </c>
      <c r="M79" s="3">
        <f>ROUND(SUM(M69:M78),5)</f>
        <v>25664</v>
      </c>
      <c r="N79" s="21">
        <f t="shared" si="7"/>
        <v>-3505.57</v>
      </c>
      <c r="O79" s="3">
        <f>ROUND(SUM(O69:O78),5)</f>
        <v>38500</v>
      </c>
    </row>
    <row r="80" spans="1:15" hidden="1" x14ac:dyDescent="0.25">
      <c r="A80" s="1"/>
      <c r="B80" s="1"/>
      <c r="C80" s="1"/>
      <c r="D80" s="1"/>
      <c r="E80" s="1" t="s">
        <v>83</v>
      </c>
      <c r="F80" s="1"/>
      <c r="G80" s="1"/>
      <c r="H80" s="1"/>
      <c r="I80" s="3"/>
      <c r="J80" s="3"/>
      <c r="K80" s="3"/>
      <c r="L80" s="3"/>
      <c r="M80" s="3"/>
      <c r="N80" s="3"/>
      <c r="O80" s="3"/>
    </row>
    <row r="81" spans="1:15" hidden="1" x14ac:dyDescent="0.25">
      <c r="A81" s="1"/>
      <c r="B81" s="1"/>
      <c r="C81" s="1"/>
      <c r="D81" s="1"/>
      <c r="E81" s="1"/>
      <c r="F81" s="1" t="s">
        <v>84</v>
      </c>
      <c r="G81" s="1"/>
      <c r="H81" s="1"/>
      <c r="I81" s="3">
        <v>0</v>
      </c>
      <c r="J81" s="3">
        <v>0</v>
      </c>
      <c r="K81" s="3">
        <f>ROUND((I81-J81),5)</f>
        <v>0</v>
      </c>
      <c r="L81" s="3">
        <v>0</v>
      </c>
      <c r="M81" s="3">
        <v>0</v>
      </c>
      <c r="N81" s="3">
        <f>ROUND((L81-M81),5)</f>
        <v>0</v>
      </c>
      <c r="O81" s="3">
        <v>2300</v>
      </c>
    </row>
    <row r="82" spans="1:15" hidden="1" x14ac:dyDescent="0.25">
      <c r="A82" s="1"/>
      <c r="B82" s="1"/>
      <c r="C82" s="1"/>
      <c r="D82" s="1"/>
      <c r="E82" s="1"/>
      <c r="F82" s="1" t="s">
        <v>85</v>
      </c>
      <c r="G82" s="1"/>
      <c r="H82" s="1"/>
      <c r="I82" s="3">
        <v>0</v>
      </c>
      <c r="J82" s="3">
        <v>0</v>
      </c>
      <c r="K82" s="3">
        <f>ROUND((I82-J82),5)</f>
        <v>0</v>
      </c>
      <c r="L82" s="3">
        <v>734</v>
      </c>
      <c r="M82" s="3">
        <v>0</v>
      </c>
      <c r="N82" s="3">
        <f>ROUND((L82-M82),5)</f>
        <v>734</v>
      </c>
      <c r="O82" s="3">
        <v>2100</v>
      </c>
    </row>
    <row r="83" spans="1:15" hidden="1" x14ac:dyDescent="0.25">
      <c r="A83" s="1"/>
      <c r="B83" s="1"/>
      <c r="C83" s="1"/>
      <c r="D83" s="1"/>
      <c r="E83" s="1"/>
      <c r="F83" s="1" t="s">
        <v>86</v>
      </c>
      <c r="G83" s="1"/>
      <c r="H83" s="1"/>
      <c r="I83" s="3">
        <v>19.149999999999999</v>
      </c>
      <c r="J83" s="3">
        <v>0</v>
      </c>
      <c r="K83" s="3">
        <f>ROUND((I83-J83),5)</f>
        <v>19.149999999999999</v>
      </c>
      <c r="L83" s="3">
        <v>1905.83</v>
      </c>
      <c r="M83" s="3">
        <v>600</v>
      </c>
      <c r="N83" s="3">
        <f>ROUND((L83-M83),5)</f>
        <v>1305.83</v>
      </c>
      <c r="O83" s="3">
        <v>900</v>
      </c>
    </row>
    <row r="84" spans="1:15" hidden="1" x14ac:dyDescent="0.25">
      <c r="A84" s="1"/>
      <c r="B84" s="1"/>
      <c r="C84" s="1"/>
      <c r="D84" s="1"/>
      <c r="E84" s="1"/>
      <c r="F84" s="1" t="s">
        <v>87</v>
      </c>
      <c r="G84" s="1"/>
      <c r="H84" s="1"/>
      <c r="I84" s="3">
        <v>0</v>
      </c>
      <c r="J84" s="3">
        <v>0</v>
      </c>
      <c r="K84" s="3">
        <f>ROUND((I84-J84),5)</f>
        <v>0</v>
      </c>
      <c r="L84" s="3">
        <v>2068.92</v>
      </c>
      <c r="M84" s="3">
        <v>2500</v>
      </c>
      <c r="N84" s="21">
        <f>ROUND((L84-M84),5)</f>
        <v>-431.08</v>
      </c>
      <c r="O84" s="3">
        <v>2500</v>
      </c>
    </row>
    <row r="85" spans="1:15" ht="15.75" hidden="1" thickBot="1" x14ac:dyDescent="0.3">
      <c r="A85" s="1"/>
      <c r="B85" s="1"/>
      <c r="C85" s="1"/>
      <c r="D85" s="1"/>
      <c r="E85" s="1"/>
      <c r="F85" s="1" t="s">
        <v>88</v>
      </c>
      <c r="G85" s="1"/>
      <c r="H85" s="1"/>
      <c r="I85" s="4">
        <v>0</v>
      </c>
      <c r="J85" s="4">
        <v>0</v>
      </c>
      <c r="K85" s="4">
        <f>ROUND((I85-J85),5)</f>
        <v>0</v>
      </c>
      <c r="L85" s="4">
        <v>0</v>
      </c>
      <c r="M85" s="4">
        <v>0</v>
      </c>
      <c r="N85" s="4">
        <f>ROUND((L85-M85),5)</f>
        <v>0</v>
      </c>
      <c r="O85" s="4">
        <v>6800</v>
      </c>
    </row>
    <row r="86" spans="1:15" ht="15.75" hidden="1" thickBot="1" x14ac:dyDescent="0.3">
      <c r="A86" s="1"/>
      <c r="B86" s="1"/>
      <c r="C86" s="1"/>
      <c r="D86" s="1"/>
      <c r="E86" s="1"/>
      <c r="F86" s="1" t="s">
        <v>89</v>
      </c>
      <c r="G86" s="1"/>
      <c r="H86" s="1"/>
      <c r="I86" s="4">
        <v>0</v>
      </c>
      <c r="J86" s="4"/>
      <c r="K86" s="4"/>
      <c r="L86" s="4">
        <v>0</v>
      </c>
      <c r="M86" s="4"/>
      <c r="N86" s="4"/>
      <c r="O86" s="4"/>
    </row>
    <row r="87" spans="1:15" x14ac:dyDescent="0.25">
      <c r="A87" s="1"/>
      <c r="B87" s="1"/>
      <c r="C87" s="1"/>
      <c r="D87" s="1"/>
      <c r="E87" s="1" t="s">
        <v>90</v>
      </c>
      <c r="F87" s="1"/>
      <c r="G87" s="1"/>
      <c r="H87" s="1"/>
      <c r="I87" s="3">
        <f>ROUND(SUM(I80:I86),5)</f>
        <v>19.149999999999999</v>
      </c>
      <c r="J87" s="3">
        <f>ROUND(SUM(J80:J86),5)</f>
        <v>0</v>
      </c>
      <c r="K87" s="3">
        <f>ROUND((I87-J87),5)</f>
        <v>19.149999999999999</v>
      </c>
      <c r="L87" s="3">
        <f>ROUND(SUM(L80:L86),5)</f>
        <v>4708.75</v>
      </c>
      <c r="M87" s="3">
        <f>ROUND(SUM(M80:M86),5)</f>
        <v>3100</v>
      </c>
      <c r="N87" s="3">
        <f>ROUND((L87-M87),5)</f>
        <v>1608.75</v>
      </c>
      <c r="O87" s="3">
        <f>ROUND(SUM(O80:O86),5)</f>
        <v>14600</v>
      </c>
    </row>
    <row r="88" spans="1:15" hidden="1" x14ac:dyDescent="0.25">
      <c r="A88" s="1"/>
      <c r="B88" s="1"/>
      <c r="C88" s="1"/>
      <c r="D88" s="1"/>
      <c r="E88" s="1" t="s">
        <v>91</v>
      </c>
      <c r="F88" s="1"/>
      <c r="G88" s="1"/>
      <c r="H88" s="1"/>
      <c r="I88" s="3"/>
      <c r="J88" s="3"/>
      <c r="K88" s="3"/>
      <c r="L88" s="3"/>
      <c r="M88" s="3"/>
      <c r="N88" s="3"/>
      <c r="O88" s="3"/>
    </row>
    <row r="89" spans="1:15" hidden="1" x14ac:dyDescent="0.25">
      <c r="A89" s="1"/>
      <c r="B89" s="1"/>
      <c r="C89" s="1"/>
      <c r="D89" s="1"/>
      <c r="E89" s="1"/>
      <c r="F89" s="1" t="s">
        <v>92</v>
      </c>
      <c r="G89" s="1"/>
      <c r="H89" s="1"/>
      <c r="I89" s="3">
        <v>536.74</v>
      </c>
      <c r="J89" s="3">
        <v>708</v>
      </c>
      <c r="K89" s="21">
        <f>ROUND((I89-J89),5)</f>
        <v>-171.26</v>
      </c>
      <c r="L89" s="3">
        <v>5145.3</v>
      </c>
      <c r="M89" s="3">
        <v>5664</v>
      </c>
      <c r="N89" s="21">
        <f>ROUND((L89-M89),5)</f>
        <v>-518.70000000000005</v>
      </c>
      <c r="O89" s="3">
        <v>8500</v>
      </c>
    </row>
    <row r="90" spans="1:15" hidden="1" x14ac:dyDescent="0.25">
      <c r="A90" s="1"/>
      <c r="B90" s="1"/>
      <c r="C90" s="1"/>
      <c r="D90" s="1"/>
      <c r="E90" s="1"/>
      <c r="F90" s="1" t="s">
        <v>93</v>
      </c>
      <c r="G90" s="1"/>
      <c r="H90" s="1"/>
      <c r="I90" s="3"/>
      <c r="J90" s="3"/>
      <c r="K90" s="3"/>
      <c r="L90" s="3"/>
      <c r="M90" s="3"/>
      <c r="N90" s="3"/>
      <c r="O90" s="3"/>
    </row>
    <row r="91" spans="1:15" hidden="1" x14ac:dyDescent="0.25">
      <c r="A91" s="1"/>
      <c r="B91" s="1"/>
      <c r="C91" s="1"/>
      <c r="D91" s="1"/>
      <c r="E91" s="1"/>
      <c r="F91" s="1"/>
      <c r="G91" s="1" t="s">
        <v>94</v>
      </c>
      <c r="H91" s="1"/>
      <c r="I91" s="3">
        <v>0</v>
      </c>
      <c r="J91" s="3"/>
      <c r="K91" s="3"/>
      <c r="L91" s="3">
        <v>0</v>
      </c>
      <c r="M91" s="3"/>
      <c r="N91" s="3"/>
      <c r="O91" s="3"/>
    </row>
    <row r="92" spans="1:15" hidden="1" x14ac:dyDescent="0.25">
      <c r="A92" s="1"/>
      <c r="B92" s="1"/>
      <c r="C92" s="1"/>
      <c r="D92" s="1"/>
      <c r="E92" s="1"/>
      <c r="F92" s="1"/>
      <c r="G92" s="1" t="s">
        <v>95</v>
      </c>
      <c r="H92" s="1"/>
      <c r="I92" s="3">
        <v>0</v>
      </c>
      <c r="J92" s="3">
        <v>0</v>
      </c>
      <c r="K92" s="3">
        <f>ROUND((I92-J92),5)</f>
        <v>0</v>
      </c>
      <c r="L92" s="3">
        <v>0</v>
      </c>
      <c r="M92" s="3">
        <v>0</v>
      </c>
      <c r="N92" s="3">
        <f>ROUND((L92-M92),5)</f>
        <v>0</v>
      </c>
      <c r="O92" s="3">
        <v>0</v>
      </c>
    </row>
    <row r="93" spans="1:15" hidden="1" x14ac:dyDescent="0.25">
      <c r="A93" s="1"/>
      <c r="B93" s="1"/>
      <c r="C93" s="1"/>
      <c r="D93" s="1"/>
      <c r="E93" s="1"/>
      <c r="F93" s="1"/>
      <c r="G93" s="1" t="s">
        <v>96</v>
      </c>
      <c r="H93" s="1"/>
      <c r="I93" s="3">
        <v>0</v>
      </c>
      <c r="J93" s="3">
        <v>0</v>
      </c>
      <c r="K93" s="3">
        <f>ROUND((I93-J93),5)</f>
        <v>0</v>
      </c>
      <c r="L93" s="3">
        <v>0</v>
      </c>
      <c r="M93" s="3">
        <v>0</v>
      </c>
      <c r="N93" s="3">
        <f>ROUND((L93-M93),5)</f>
        <v>0</v>
      </c>
      <c r="O93" s="3">
        <v>0</v>
      </c>
    </row>
    <row r="94" spans="1:15" ht="15.75" hidden="1" thickBot="1" x14ac:dyDescent="0.3">
      <c r="A94" s="1"/>
      <c r="B94" s="1"/>
      <c r="C94" s="1"/>
      <c r="D94" s="1"/>
      <c r="E94" s="1"/>
      <c r="F94" s="1"/>
      <c r="G94" s="1" t="s">
        <v>97</v>
      </c>
      <c r="H94" s="1"/>
      <c r="I94" s="4">
        <v>545.27</v>
      </c>
      <c r="J94" s="4">
        <v>0</v>
      </c>
      <c r="K94" s="4">
        <v>0</v>
      </c>
      <c r="L94" s="4">
        <v>6031</v>
      </c>
      <c r="M94" s="4">
        <v>0</v>
      </c>
      <c r="N94" s="4">
        <v>0</v>
      </c>
      <c r="O94" s="4">
        <v>0</v>
      </c>
    </row>
    <row r="95" spans="1:15" hidden="1" x14ac:dyDescent="0.25">
      <c r="A95" s="1"/>
      <c r="B95" s="1"/>
      <c r="C95" s="1"/>
      <c r="D95" s="1"/>
      <c r="E95" s="1"/>
      <c r="F95" s="1" t="s">
        <v>98</v>
      </c>
      <c r="G95" s="1"/>
      <c r="H95" s="1"/>
      <c r="I95" s="3">
        <f>ROUND(SUM(I90:I94),5)</f>
        <v>545.27</v>
      </c>
      <c r="J95" s="3">
        <f>ROUND(SUM(J90:J94),5)</f>
        <v>0</v>
      </c>
      <c r="K95" s="3">
        <f>ROUND((I95-J95),5)</f>
        <v>545.27</v>
      </c>
      <c r="L95" s="3">
        <f>ROUND(SUM(L90:L94),5)</f>
        <v>6031</v>
      </c>
      <c r="M95" s="3">
        <f>ROUND(SUM(M90:M94),5)</f>
        <v>0</v>
      </c>
      <c r="N95" s="3">
        <f>ROUND((L95-M95),5)</f>
        <v>6031</v>
      </c>
      <c r="O95" s="3">
        <f>ROUND(SUM(O90:O94),5)</f>
        <v>0</v>
      </c>
    </row>
    <row r="96" spans="1:15" ht="15.75" hidden="1" thickBot="1" x14ac:dyDescent="0.3">
      <c r="A96" s="1"/>
      <c r="B96" s="1"/>
      <c r="C96" s="1"/>
      <c r="D96" s="1"/>
      <c r="E96" s="1"/>
      <c r="F96" s="1" t="s">
        <v>99</v>
      </c>
      <c r="G96" s="1"/>
      <c r="H96" s="1"/>
      <c r="I96" s="4">
        <v>0</v>
      </c>
      <c r="J96" s="4">
        <v>0</v>
      </c>
      <c r="K96" s="4">
        <v>0</v>
      </c>
      <c r="L96" s="4">
        <v>544.44000000000005</v>
      </c>
      <c r="M96" s="4">
        <v>0</v>
      </c>
      <c r="N96" s="18">
        <v>544.44000000000005</v>
      </c>
      <c r="O96" s="4">
        <v>0</v>
      </c>
    </row>
    <row r="97" spans="1:15" x14ac:dyDescent="0.25">
      <c r="A97" s="1"/>
      <c r="B97" s="1"/>
      <c r="C97" s="1"/>
      <c r="D97" s="1"/>
      <c r="E97" s="1" t="s">
        <v>100</v>
      </c>
      <c r="F97" s="1"/>
      <c r="G97" s="1"/>
      <c r="H97" s="1"/>
      <c r="I97" s="3">
        <f>ROUND(SUM(I88:I89)+SUM(I95:I96),5)</f>
        <v>1082.01</v>
      </c>
      <c r="J97" s="3">
        <f>ROUND(SUM(J88:J89)+SUM(J95:J96),5)</f>
        <v>708</v>
      </c>
      <c r="K97" s="3">
        <f>ROUND((I97-J97),5)</f>
        <v>374.01</v>
      </c>
      <c r="L97" s="3">
        <f>ROUND(SUM(L88:L89)+SUM(L95:L96),5)</f>
        <v>11720.74</v>
      </c>
      <c r="M97" s="3">
        <f>ROUND(SUM(M88:M89)+SUM(M95:M96),5)</f>
        <v>5664</v>
      </c>
      <c r="N97" s="3">
        <f>ROUND((L97-M97),5)</f>
        <v>6056.74</v>
      </c>
      <c r="O97" s="3">
        <f>ROUND(SUM(O88:O89)+SUM(O95:O96),5)</f>
        <v>8500</v>
      </c>
    </row>
    <row r="98" spans="1:15" hidden="1" x14ac:dyDescent="0.25">
      <c r="A98" s="1"/>
      <c r="B98" s="1"/>
      <c r="C98" s="1"/>
      <c r="D98" s="1"/>
      <c r="E98" s="1" t="s">
        <v>101</v>
      </c>
      <c r="F98" s="1"/>
      <c r="G98" s="1"/>
      <c r="H98" s="1"/>
      <c r="I98" s="3"/>
      <c r="J98" s="3"/>
      <c r="K98" s="3"/>
      <c r="L98" s="3"/>
      <c r="M98" s="3"/>
      <c r="N98" s="3"/>
      <c r="O98" s="3"/>
    </row>
    <row r="99" spans="1:15" hidden="1" x14ac:dyDescent="0.25">
      <c r="A99" s="1"/>
      <c r="B99" s="1"/>
      <c r="C99" s="1"/>
      <c r="D99" s="1"/>
      <c r="E99" s="1"/>
      <c r="F99" s="1" t="s">
        <v>102</v>
      </c>
      <c r="G99" s="1"/>
      <c r="H99" s="1"/>
      <c r="I99" s="3">
        <v>55404.29</v>
      </c>
      <c r="J99" s="3">
        <v>60833</v>
      </c>
      <c r="K99" s="21">
        <f>ROUND((I99-J99),5)</f>
        <v>-5428.71</v>
      </c>
      <c r="L99" s="3">
        <v>454760.27</v>
      </c>
      <c r="M99" s="3">
        <v>486664</v>
      </c>
      <c r="N99" s="21">
        <f>ROUND((L99-M99),5)</f>
        <v>-31903.73</v>
      </c>
      <c r="O99" s="3">
        <v>730000</v>
      </c>
    </row>
    <row r="100" spans="1:15" hidden="1" x14ac:dyDescent="0.25">
      <c r="A100" s="1"/>
      <c r="B100" s="1"/>
      <c r="C100" s="1"/>
      <c r="D100" s="1"/>
      <c r="E100" s="1"/>
      <c r="F100" s="1" t="s">
        <v>103</v>
      </c>
      <c r="G100" s="1"/>
      <c r="H100" s="1"/>
      <c r="I100" s="3">
        <v>4191.66</v>
      </c>
      <c r="J100" s="3">
        <v>4563</v>
      </c>
      <c r="K100" s="21">
        <f>ROUND((I100-J100),5)</f>
        <v>-371.34</v>
      </c>
      <c r="L100" s="3">
        <v>40368.53</v>
      </c>
      <c r="M100" s="3">
        <v>36498</v>
      </c>
      <c r="N100" s="21">
        <f>ROUND((L100-M100),5)</f>
        <v>3870.53</v>
      </c>
      <c r="O100" s="3">
        <v>54750</v>
      </c>
    </row>
    <row r="101" spans="1:15" hidden="1" x14ac:dyDescent="0.25">
      <c r="A101" s="1"/>
      <c r="B101" s="1"/>
      <c r="C101" s="1"/>
      <c r="D101" s="1"/>
      <c r="E101" s="1"/>
      <c r="F101" s="1" t="s">
        <v>104</v>
      </c>
      <c r="G101" s="1"/>
      <c r="H101" s="1"/>
      <c r="I101" s="3">
        <v>1004.96</v>
      </c>
      <c r="J101" s="3">
        <v>1217</v>
      </c>
      <c r="K101" s="21">
        <f>ROUND((I101-J101),5)</f>
        <v>-212.04</v>
      </c>
      <c r="L101" s="3">
        <v>2626.71</v>
      </c>
      <c r="M101" s="3">
        <v>9736</v>
      </c>
      <c r="N101" s="21">
        <f>ROUND((L101-M101),5)</f>
        <v>-7109.29</v>
      </c>
      <c r="O101" s="3">
        <v>14600</v>
      </c>
    </row>
    <row r="102" spans="1:15" hidden="1" x14ac:dyDescent="0.25">
      <c r="A102" s="1"/>
      <c r="B102" s="1"/>
      <c r="C102" s="1"/>
      <c r="D102" s="1"/>
      <c r="E102" s="1"/>
      <c r="F102" s="1" t="s">
        <v>105</v>
      </c>
      <c r="G102" s="1"/>
      <c r="H102" s="1"/>
      <c r="I102" s="3">
        <v>0</v>
      </c>
      <c r="J102" s="3"/>
      <c r="K102" s="3"/>
      <c r="L102" s="3">
        <v>19178.29</v>
      </c>
      <c r="M102" s="3"/>
      <c r="N102" s="3"/>
      <c r="O102" s="3"/>
    </row>
    <row r="103" spans="1:15" ht="15.75" hidden="1" thickBot="1" x14ac:dyDescent="0.3">
      <c r="A103" s="1"/>
      <c r="B103" s="1"/>
      <c r="C103" s="1"/>
      <c r="D103" s="1"/>
      <c r="E103" s="1"/>
      <c r="F103" s="1" t="s">
        <v>106</v>
      </c>
      <c r="G103" s="1"/>
      <c r="H103" s="1"/>
      <c r="I103" s="4">
        <v>0</v>
      </c>
      <c r="J103" s="4"/>
      <c r="K103" s="4"/>
      <c r="L103" s="4">
        <v>0</v>
      </c>
      <c r="M103" s="4"/>
      <c r="N103" s="4"/>
      <c r="O103" s="4"/>
    </row>
    <row r="104" spans="1:15" ht="15.75" thickBot="1" x14ac:dyDescent="0.3">
      <c r="A104" s="1"/>
      <c r="B104" s="1"/>
      <c r="C104" s="1"/>
      <c r="D104" s="1"/>
      <c r="E104" s="1" t="s">
        <v>107</v>
      </c>
      <c r="F104" s="1"/>
      <c r="G104" s="1"/>
      <c r="H104" s="1"/>
      <c r="I104" s="3">
        <f>ROUND(SUM(I98:I103),5)</f>
        <v>60600.91</v>
      </c>
      <c r="J104" s="3">
        <f>ROUND(SUM(J98:J103),5)</f>
        <v>66613</v>
      </c>
      <c r="K104" s="21">
        <f>ROUND((I104-J104),5)</f>
        <v>-6012.09</v>
      </c>
      <c r="L104" s="3">
        <f>ROUND(SUM(L98:L103),5)</f>
        <v>516933.8</v>
      </c>
      <c r="M104" s="3">
        <f>ROUND(SUM(M98:M103),5)</f>
        <v>532898</v>
      </c>
      <c r="N104" s="21">
        <f>ROUND((L104-M104),5)</f>
        <v>-15964.2</v>
      </c>
      <c r="O104" s="3">
        <f>ROUND(SUM(O98:O103),5)</f>
        <v>799350</v>
      </c>
    </row>
    <row r="105" spans="1:15" hidden="1" x14ac:dyDescent="0.25">
      <c r="A105" s="1"/>
      <c r="B105" s="1"/>
      <c r="C105" s="1"/>
      <c r="D105" s="1"/>
      <c r="E105" s="1" t="s">
        <v>108</v>
      </c>
      <c r="F105" s="1"/>
      <c r="G105" s="1"/>
      <c r="H105" s="1"/>
      <c r="I105" s="3"/>
      <c r="J105" s="3"/>
      <c r="K105" s="3"/>
      <c r="L105" s="3"/>
      <c r="M105" s="3"/>
      <c r="N105" s="3"/>
      <c r="O105" s="3"/>
    </row>
    <row r="106" spans="1:15" hidden="1" x14ac:dyDescent="0.25">
      <c r="A106" s="1"/>
      <c r="B106" s="1"/>
      <c r="C106" s="1"/>
      <c r="D106" s="1"/>
      <c r="E106" s="1"/>
      <c r="F106" s="1" t="s">
        <v>109</v>
      </c>
      <c r="G106" s="1"/>
      <c r="H106" s="1"/>
      <c r="I106" s="3">
        <v>0</v>
      </c>
      <c r="J106" s="3">
        <v>83</v>
      </c>
      <c r="K106" s="21">
        <f t="shared" ref="K106:K113" si="8">ROUND((I106-J106),5)</f>
        <v>-83</v>
      </c>
      <c r="L106" s="3">
        <v>0</v>
      </c>
      <c r="M106" s="3">
        <v>664</v>
      </c>
      <c r="N106" s="21">
        <f t="shared" ref="N106:N113" si="9">ROUND((L106-M106),5)</f>
        <v>-664</v>
      </c>
      <c r="O106" s="3">
        <v>1000</v>
      </c>
    </row>
    <row r="107" spans="1:15" ht="15.75" hidden="1" thickBot="1" x14ac:dyDescent="0.3">
      <c r="A107" s="1"/>
      <c r="B107" s="1"/>
      <c r="C107" s="1"/>
      <c r="D107" s="1"/>
      <c r="E107" s="1"/>
      <c r="F107" s="1" t="s">
        <v>110</v>
      </c>
      <c r="G107" s="1"/>
      <c r="H107" s="1"/>
      <c r="I107" s="5">
        <v>841.96</v>
      </c>
      <c r="J107" s="5">
        <v>625</v>
      </c>
      <c r="K107" s="5">
        <f t="shared" si="8"/>
        <v>216.96</v>
      </c>
      <c r="L107" s="5">
        <v>4763.84</v>
      </c>
      <c r="M107" s="5">
        <v>5000</v>
      </c>
      <c r="N107" s="19">
        <f t="shared" si="9"/>
        <v>-236.16</v>
      </c>
      <c r="O107" s="5">
        <v>7500</v>
      </c>
    </row>
    <row r="108" spans="1:15" ht="15.75" thickBot="1" x14ac:dyDescent="0.3">
      <c r="A108" s="1"/>
      <c r="B108" s="1"/>
      <c r="C108" s="1"/>
      <c r="D108" s="1"/>
      <c r="E108" s="1" t="s">
        <v>111</v>
      </c>
      <c r="F108" s="1"/>
      <c r="G108" s="1"/>
      <c r="H108" s="1"/>
      <c r="I108" s="7">
        <f>ROUND(SUM(I105:I107),5)</f>
        <v>841.96</v>
      </c>
      <c r="J108" s="7">
        <f>ROUND(SUM(J105:J107),5)</f>
        <v>708</v>
      </c>
      <c r="K108" s="7">
        <f t="shared" si="8"/>
        <v>133.96</v>
      </c>
      <c r="L108" s="7">
        <f>ROUND(SUM(L105:L107),5)</f>
        <v>4763.84</v>
      </c>
      <c r="M108" s="7">
        <f>ROUND(SUM(M105:M107),5)</f>
        <v>5664</v>
      </c>
      <c r="N108" s="22">
        <f t="shared" si="9"/>
        <v>-900.16</v>
      </c>
      <c r="O108" s="7">
        <f>ROUND(SUM(O105:O107),5)</f>
        <v>8500</v>
      </c>
    </row>
    <row r="109" spans="1:15" ht="15.75" thickBot="1" x14ac:dyDescent="0.3">
      <c r="A109" s="1"/>
      <c r="B109" s="1"/>
      <c r="C109" s="1"/>
      <c r="D109" s="1" t="s">
        <v>112</v>
      </c>
      <c r="E109" s="1"/>
      <c r="F109" s="1"/>
      <c r="G109" s="1"/>
      <c r="H109" s="1"/>
      <c r="I109" s="7">
        <f>ROUND(I44+I51+I64+I68+I79+I87+I97+I104+I108,5)</f>
        <v>66335.28</v>
      </c>
      <c r="J109" s="7">
        <f>ROUND(J44+J51+J64+J68+J79+J87+J97+J104+J108,5)</f>
        <v>79594</v>
      </c>
      <c r="K109" s="22">
        <f t="shared" si="8"/>
        <v>-13258.72</v>
      </c>
      <c r="L109" s="7">
        <f>ROUND(L44+L51+L64+L68+L79+L87+L97+L104+L108,5)</f>
        <v>624178.48</v>
      </c>
      <c r="M109" s="7">
        <f>ROUND(M44+M51+M64+M68+M79+M87+M97+M104+M108,5)</f>
        <v>639846</v>
      </c>
      <c r="N109" s="22">
        <f t="shared" si="9"/>
        <v>-15667.52</v>
      </c>
      <c r="O109" s="7">
        <f>ROUND(O44+O51+O64+O68+O79+O87+O97+O104+O108,5)</f>
        <v>969750</v>
      </c>
    </row>
    <row r="110" spans="1:15" x14ac:dyDescent="0.25">
      <c r="A110" s="1"/>
      <c r="B110" s="1" t="s">
        <v>113</v>
      </c>
      <c r="C110" s="1"/>
      <c r="D110" s="1"/>
      <c r="E110" s="1"/>
      <c r="F110" s="1"/>
      <c r="G110" s="1"/>
      <c r="H110" s="1"/>
      <c r="I110" s="7">
        <f>ROUND(I3+I43-I109,5)</f>
        <v>11675.14</v>
      </c>
      <c r="J110" s="22">
        <f>ROUND(J3+J43-J109,5)</f>
        <v>-20527.59</v>
      </c>
      <c r="K110" s="7">
        <f t="shared" si="8"/>
        <v>32202.73</v>
      </c>
      <c r="L110" s="22">
        <f>ROUND(L3+L43-L109,5)</f>
        <v>-118402.65</v>
      </c>
      <c r="M110" s="22">
        <f>ROUND(M3+M43-M109,5)</f>
        <v>-50097.57</v>
      </c>
      <c r="N110" s="22">
        <f t="shared" si="9"/>
        <v>-68305.08</v>
      </c>
      <c r="O110" s="22">
        <f>ROUND(O3+O43-O109,5)</f>
        <v>-133748</v>
      </c>
    </row>
    <row r="111" spans="1:15" ht="15.75" hidden="1" thickBot="1" x14ac:dyDescent="0.3">
      <c r="A111" s="1"/>
      <c r="B111" s="1"/>
      <c r="C111" s="1"/>
      <c r="D111" s="1"/>
      <c r="E111" s="1"/>
      <c r="F111" s="1"/>
      <c r="G111" s="1"/>
      <c r="H111" s="1"/>
      <c r="I111" s="7"/>
      <c r="J111" s="22"/>
      <c r="K111" s="7"/>
      <c r="L111" s="22"/>
      <c r="M111" s="22"/>
      <c r="N111" s="22"/>
      <c r="O111" s="22"/>
    </row>
    <row r="112" spans="1:15" ht="15.75" hidden="1" thickBot="1" x14ac:dyDescent="0.3">
      <c r="A112" s="1"/>
      <c r="B112" s="1"/>
      <c r="C112" s="1"/>
      <c r="D112" s="1"/>
      <c r="E112" s="1"/>
      <c r="F112" s="1"/>
      <c r="G112" s="1"/>
      <c r="H112" s="1"/>
      <c r="I112" s="7"/>
      <c r="J112" s="22"/>
      <c r="K112" s="7"/>
      <c r="L112" s="22"/>
      <c r="M112" s="22"/>
      <c r="N112" s="22"/>
      <c r="O112" s="22"/>
    </row>
    <row r="113" spans="1:15" s="9" customFormat="1" ht="12" hidden="1" thickBot="1" x14ac:dyDescent="0.25">
      <c r="A113" s="1" t="s">
        <v>114</v>
      </c>
      <c r="B113" s="1"/>
      <c r="C113" s="1"/>
      <c r="D113" s="1"/>
      <c r="E113" s="1"/>
      <c r="F113" s="1"/>
      <c r="G113" s="1"/>
      <c r="H113" s="1"/>
      <c r="I113" s="8">
        <f>I110</f>
        <v>11675.14</v>
      </c>
      <c r="J113" s="23">
        <f>J110</f>
        <v>-20527.59</v>
      </c>
      <c r="K113" s="8">
        <f t="shared" si="8"/>
        <v>32202.73</v>
      </c>
      <c r="L113" s="23">
        <f>L110</f>
        <v>-118402.65</v>
      </c>
      <c r="M113" s="23">
        <f>M110</f>
        <v>-50097.57</v>
      </c>
      <c r="N113" s="23">
        <f t="shared" si="9"/>
        <v>-68305.08</v>
      </c>
      <c r="O113" s="23">
        <f>O110</f>
        <v>-133748</v>
      </c>
    </row>
    <row r="115" spans="1:15" ht="15.75" thickBot="1" x14ac:dyDescent="0.3">
      <c r="E115" s="13" t="s">
        <v>115</v>
      </c>
      <c r="I115" s="24">
        <v>12860.72</v>
      </c>
      <c r="J115" s="24">
        <v>12833.33</v>
      </c>
      <c r="K115" s="24">
        <f>+I115-J115</f>
        <v>27.389999999999418</v>
      </c>
      <c r="L115" s="24">
        <f>81728.77+13019+12860.72</f>
        <v>107608.49</v>
      </c>
      <c r="M115" s="24">
        <f>76998+12833.33+12833.33</f>
        <v>102664.66</v>
      </c>
      <c r="N115" s="24">
        <f>+L115-M115</f>
        <v>4943.8300000000017</v>
      </c>
      <c r="O115" s="24">
        <v>154000</v>
      </c>
    </row>
    <row r="116" spans="1:15" ht="15.75" thickBot="1" x14ac:dyDescent="0.3">
      <c r="B116" s="13" t="s">
        <v>114</v>
      </c>
      <c r="I116" s="25">
        <f>+I110+I115</f>
        <v>24535.86</v>
      </c>
      <c r="J116" s="25">
        <f t="shared" ref="J116:O116" si="10">+J110+J115</f>
        <v>-7694.26</v>
      </c>
      <c r="K116" s="25">
        <f t="shared" si="10"/>
        <v>32230.12</v>
      </c>
      <c r="L116" s="25">
        <f t="shared" si="10"/>
        <v>-10794.159999999989</v>
      </c>
      <c r="M116" s="25">
        <f t="shared" si="10"/>
        <v>52567.090000000004</v>
      </c>
      <c r="N116" s="25">
        <f t="shared" si="10"/>
        <v>-63361.25</v>
      </c>
      <c r="O116" s="25">
        <f t="shared" si="10"/>
        <v>20252</v>
      </c>
    </row>
    <row r="117" spans="1:15" ht="15.75" thickTop="1" x14ac:dyDescent="0.25"/>
  </sheetData>
  <pageMargins left="0.7" right="0.7" top="0.75" bottom="0.75" header="0.1" footer="0.3"/>
  <pageSetup orientation="landscape" horizontalDpi="4294967293" verticalDpi="4294967293" r:id="rId1"/>
  <headerFooter>
    <oddHeader>&amp;L&amp;"Arial,Bold"&amp;8 Accrual Basis&amp;C&amp;"Arial,Bold"&amp;12 SAMARITAN COUNSELING CTR OF EAST TEXAS, INC.
&amp;"Arial,Bold"&amp;14 Profit &amp;&amp; Loss Budget Performance
&amp;"Arial,Bold"&amp;10 August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Hinkie</dc:creator>
  <cp:lastModifiedBy>Fran Ayers</cp:lastModifiedBy>
  <cp:lastPrinted>2017-09-13T19:30:12Z</cp:lastPrinted>
  <dcterms:created xsi:type="dcterms:W3CDTF">2017-09-11T19:57:26Z</dcterms:created>
  <dcterms:modified xsi:type="dcterms:W3CDTF">2017-09-13T19:45:38Z</dcterms:modified>
</cp:coreProperties>
</file>